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D:\Users\Финотдел\Documents\Бюджет\Бюджет 2021\Материалы к проекту\"/>
    </mc:Choice>
  </mc:AlternateContent>
  <xr:revisionPtr revIDLastSave="0" documentId="13_ncr:1_{6CB5DA75-FFA9-4987-97E1-914EA4DD6261}" xr6:coauthVersionLast="45" xr6:coauthVersionMax="45" xr10:uidLastSave="{00000000-0000-0000-0000-000000000000}"/>
  <bookViews>
    <workbookView xWindow="-120" yWindow="-120" windowWidth="24240" windowHeight="13140" xr2:uid="{00000000-000D-0000-FFFF-FFFF00000000}"/>
  </bookViews>
  <sheets>
    <sheet name="Лист1" sheetId="1" r:id="rId1"/>
    <sheet name="Лист2" sheetId="2" r:id="rId2"/>
    <sheet name="Лист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8" i="1" l="1"/>
  <c r="D104" i="1"/>
  <c r="D101" i="1"/>
  <c r="D95" i="1"/>
  <c r="D91" i="1"/>
  <c r="D92" i="1"/>
  <c r="D90" i="1"/>
  <c r="D88" i="1" s="1"/>
  <c r="D84" i="1"/>
  <c r="D82" i="1"/>
  <c r="E47" i="1"/>
  <c r="E46" i="1"/>
  <c r="D20" i="1"/>
  <c r="C75" i="1" l="1"/>
  <c r="D69" i="1" l="1"/>
  <c r="D68" i="1" s="1"/>
  <c r="D72" i="1"/>
  <c r="D48" i="1"/>
  <c r="D44" i="1" s="1"/>
  <c r="D61" i="1"/>
  <c r="D56" i="1" s="1"/>
  <c r="C61" i="1"/>
  <c r="C48" i="1"/>
  <c r="C44" i="1" s="1"/>
  <c r="C68" i="1"/>
  <c r="E71" i="1"/>
  <c r="E59" i="1"/>
  <c r="E36" i="1"/>
  <c r="E35" i="1"/>
  <c r="E29" i="1"/>
  <c r="E28" i="1"/>
  <c r="E21" i="1"/>
  <c r="E20" i="1"/>
  <c r="D41" i="1" l="1"/>
  <c r="D40" i="1" s="1"/>
  <c r="E38" i="1"/>
  <c r="D37" i="1" l="1"/>
  <c r="E31" i="1"/>
  <c r="E30" i="1"/>
  <c r="E37" i="1" l="1"/>
  <c r="C101" i="1"/>
  <c r="E103" i="1"/>
  <c r="C84" i="1"/>
  <c r="E87" i="1"/>
  <c r="E49" i="1"/>
  <c r="E50" i="1"/>
  <c r="E51" i="1"/>
  <c r="E52" i="1"/>
  <c r="E53" i="1"/>
  <c r="E54" i="1"/>
  <c r="E55" i="1"/>
  <c r="E45" i="1"/>
  <c r="D23" i="1"/>
  <c r="D22" i="1" s="1"/>
  <c r="E12" i="1"/>
  <c r="E78" i="1" l="1"/>
  <c r="E76" i="1"/>
  <c r="C72" i="1"/>
  <c r="E72" i="1" l="1"/>
  <c r="E106" i="1"/>
  <c r="E98" i="1" l="1"/>
  <c r="D75" i="1"/>
  <c r="D7" i="1" l="1"/>
  <c r="D16" i="1" l="1"/>
  <c r="D6" i="1" l="1"/>
  <c r="D5" i="1" s="1"/>
  <c r="E67" i="1" l="1"/>
  <c r="C56" i="1"/>
  <c r="E48" i="1" l="1"/>
  <c r="C88" i="1"/>
  <c r="E65" i="1"/>
  <c r="E15" i="1"/>
  <c r="E85" i="1" l="1"/>
  <c r="C95" i="1"/>
  <c r="E100" i="1"/>
  <c r="C91" i="1"/>
  <c r="C104" i="1"/>
  <c r="E105" i="1"/>
  <c r="E10" i="1"/>
  <c r="E25" i="1"/>
  <c r="E107" i="1"/>
  <c r="E90" i="1"/>
  <c r="E19" i="1" l="1"/>
  <c r="E66" i="1"/>
  <c r="D74" i="1" l="1"/>
  <c r="E11" i="1"/>
  <c r="E110" i="1"/>
  <c r="C108" i="1"/>
  <c r="E86" i="1"/>
  <c r="C82" i="1"/>
  <c r="E40" i="1" l="1"/>
  <c r="C6" i="1"/>
  <c r="C5" i="1" s="1"/>
  <c r="E8" i="1" l="1"/>
  <c r="E9" i="1"/>
  <c r="E17" i="1"/>
  <c r="E24" i="1"/>
  <c r="E27" i="1"/>
  <c r="E34" i="1"/>
  <c r="E42" i="1"/>
  <c r="E43" i="1"/>
  <c r="E44" i="1"/>
  <c r="E56" i="1"/>
  <c r="E57" i="1"/>
  <c r="E60" i="1"/>
  <c r="E61" i="1"/>
  <c r="E62" i="1"/>
  <c r="E63" i="1"/>
  <c r="E68" i="1"/>
  <c r="E69" i="1"/>
  <c r="E70" i="1"/>
  <c r="C74" i="1" l="1"/>
  <c r="E23" i="1"/>
  <c r="E41" i="1"/>
  <c r="E64" i="1"/>
  <c r="E26" i="1"/>
  <c r="E33" i="1"/>
  <c r="E7" i="1"/>
  <c r="E18" i="1"/>
  <c r="E6" i="1"/>
  <c r="E16" i="1" l="1"/>
  <c r="E32" i="1"/>
  <c r="E58" i="1"/>
  <c r="E39" i="1"/>
  <c r="E22" i="1"/>
  <c r="E13" i="1" l="1"/>
  <c r="E14" i="1"/>
  <c r="E84" i="1"/>
  <c r="C111" i="1" l="1"/>
  <c r="E101" i="1" l="1"/>
  <c r="E95" i="1"/>
  <c r="E88" i="1"/>
  <c r="E104" i="1"/>
  <c r="E77" i="1"/>
  <c r="E80" i="1"/>
  <c r="E81" i="1"/>
  <c r="E82" i="1"/>
  <c r="E83" i="1"/>
  <c r="E89" i="1"/>
  <c r="E92" i="1"/>
  <c r="E93" i="1"/>
  <c r="E94" i="1"/>
  <c r="E96" i="1"/>
  <c r="E97" i="1"/>
  <c r="E99" i="1"/>
  <c r="E102" i="1"/>
  <c r="E108" i="1"/>
  <c r="E109" i="1"/>
  <c r="E91" i="1" l="1"/>
  <c r="D111" i="1"/>
  <c r="D118" i="1" s="1"/>
  <c r="D120" i="1" s="1"/>
  <c r="E75" i="1"/>
  <c r="C118" i="1"/>
  <c r="D119" i="1" l="1"/>
  <c r="C119" i="1"/>
  <c r="C120" i="1"/>
  <c r="E120" i="1" s="1"/>
  <c r="E118" i="1"/>
  <c r="E111" i="1"/>
  <c r="E119" i="1" l="1"/>
  <c r="C115" i="1" l="1"/>
  <c r="C112" i="1"/>
  <c r="E5" i="1"/>
  <c r="E74" i="1" l="1"/>
  <c r="D115" i="1"/>
  <c r="D112" i="1"/>
  <c r="E112" i="1" s="1"/>
  <c r="C116" i="1"/>
  <c r="C114" i="1"/>
  <c r="C117" i="1"/>
  <c r="D117" i="1" l="1"/>
  <c r="E117" i="1" s="1"/>
  <c r="D116" i="1"/>
  <c r="E116" i="1" s="1"/>
  <c r="D114" i="1"/>
  <c r="D113" i="1" s="1"/>
  <c r="E115" i="1"/>
  <c r="C113" i="1"/>
  <c r="E114" i="1" l="1"/>
  <c r="E113" i="1"/>
</calcChain>
</file>

<file path=xl/sharedStrings.xml><?xml version="1.0" encoding="utf-8"?>
<sst xmlns="http://schemas.openxmlformats.org/spreadsheetml/2006/main" count="230" uniqueCount="227">
  <si>
    <t>Налог на доходы физических лиц</t>
  </si>
  <si>
    <t>Налог на имущество физических лиц</t>
  </si>
  <si>
    <t>Земельный налог</t>
  </si>
  <si>
    <t>Доходы от сдачи в аренду имущества</t>
  </si>
  <si>
    <t>1 01 00000 00 0000 000</t>
  </si>
  <si>
    <t>1 01 02000 01 0000 110</t>
  </si>
  <si>
    <t>1 01 02020 01 0000 110</t>
  </si>
  <si>
    <t>1 05 00000 00 0000 000</t>
  </si>
  <si>
    <t>1 06 00000 00 0000 000</t>
  </si>
  <si>
    <t>1 06 01000 00 0000 110</t>
  </si>
  <si>
    <t>1 06 06000 00 0000 110</t>
  </si>
  <si>
    <t>1 11 00000 00 0000 000</t>
  </si>
  <si>
    <t>1 11 05000 00 0000 120</t>
  </si>
  <si>
    <t>1 11 05034 04 0000 120</t>
  </si>
  <si>
    <t>1 12 00000 00 0000 000</t>
  </si>
  <si>
    <t>1 13 00000 00 0000 000</t>
  </si>
  <si>
    <t>1 16 00000 00 0000 000</t>
  </si>
  <si>
    <t>ИТОГО ДОХОДОВ</t>
  </si>
  <si>
    <t>2 02 00000 00 0000 000</t>
  </si>
  <si>
    <t>Дотации бюджетам субъектов Российской Федерации и муниципальных образований</t>
  </si>
  <si>
    <t>Дотации бюджетам закрытых административно-территориальных образований</t>
  </si>
  <si>
    <t>Субсидии на поддержку социальных маршрутов внутреннего водного транспорта</t>
  </si>
  <si>
    <t>Субвенции бюджетам субъектов Российской Федерации и муниципальных образований</t>
  </si>
  <si>
    <t>Субвенции бюджетам городских округов на осуществление первичного воинского учета на территориях, где отсутствуют военные комиссариаты</t>
  </si>
  <si>
    <t>Иные межбюджетные трансферты</t>
  </si>
  <si>
    <t>Налоговые и неналоговые доходы</t>
  </si>
  <si>
    <t>Ожидаемая оценка  исполнения</t>
  </si>
  <si>
    <t>% исполнения</t>
  </si>
  <si>
    <t>Наименование КБК</t>
  </si>
  <si>
    <t>0100</t>
  </si>
  <si>
    <t>0104</t>
  </si>
  <si>
    <t>0111</t>
  </si>
  <si>
    <t>0113</t>
  </si>
  <si>
    <t>0200</t>
  </si>
  <si>
    <t>0203</t>
  </si>
  <si>
    <t>0400</t>
  </si>
  <si>
    <t>0408</t>
  </si>
  <si>
    <t>0500</t>
  </si>
  <si>
    <t>0501</t>
  </si>
  <si>
    <t>0502</t>
  </si>
  <si>
    <t>0503</t>
  </si>
  <si>
    <t>0700</t>
  </si>
  <si>
    <t>0701</t>
  </si>
  <si>
    <t>0702</t>
  </si>
  <si>
    <t>0707</t>
  </si>
  <si>
    <t>0800</t>
  </si>
  <si>
    <t>0801</t>
  </si>
  <si>
    <t>1000</t>
  </si>
  <si>
    <t>Общегосударственные вопросы</t>
  </si>
  <si>
    <t>Функционирование Правительства Российской Федерации, высших органов исполнительной власти субъектов РФ, местных администраций</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</si>
  <si>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</si>
  <si>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</si>
  <si>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</si>
  <si>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</si>
  <si>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экономика</t>
  </si>
  <si>
    <t>Транспорт</t>
  </si>
  <si>
    <t>Жилищно-коммунальное хозяйство</t>
  </si>
  <si>
    <t>Жилищное хозяйство</t>
  </si>
  <si>
    <t>Коммунальное хозяйство</t>
  </si>
  <si>
    <t>Благоустройство</t>
  </si>
  <si>
    <t>Образование</t>
  </si>
  <si>
    <t>Дошкольное образование</t>
  </si>
  <si>
    <t>Общее образование</t>
  </si>
  <si>
    <t>Молодежная политика и оздоровление детей</t>
  </si>
  <si>
    <t>Культура и кинематография</t>
  </si>
  <si>
    <t>Культура</t>
  </si>
  <si>
    <t>Социальная политика</t>
  </si>
  <si>
    <t>Средства массовой информации</t>
  </si>
  <si>
    <t>Периодическая печать и издательства</t>
  </si>
  <si>
    <t>ИТОГО РАСХОДОВ</t>
  </si>
  <si>
    <t>ДЕФИЦИТ</t>
  </si>
  <si>
    <t>Источники финансирования дефицита бюджета</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</si>
  <si>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</si>
  <si>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</si>
  <si>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бюджета</t>
  </si>
  <si>
    <t>Увеличение прочих остатков денежных средств бюджетов городских округов</t>
  </si>
  <si>
    <t>Уменьшение остатков средств бюджетов</t>
  </si>
  <si>
    <t>Уменьшение прочих остатков средств бюджета</t>
  </si>
  <si>
    <t>Уменьшение прочих остатков денежных средств бюджетов городских округов</t>
  </si>
  <si>
    <t>Начальник финансового отдела</t>
  </si>
  <si>
    <t>М.А. Рузьянова</t>
  </si>
  <si>
    <t>3000</t>
  </si>
  <si>
    <t>0309</t>
  </si>
  <si>
    <t>Национальная безопасность и правоохранительная деятельность</t>
  </si>
  <si>
    <t>Защита населения и территории от чрезвычайных ситуаций природного, техногенного характера, гражданская оборона</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</si>
  <si>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</si>
  <si>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НК РФ</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</si>
  <si>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НК РФ</t>
  </si>
  <si>
    <t>Налоги на прибыль, доходы</t>
  </si>
  <si>
    <t>Налоги на совокупный доход</t>
  </si>
  <si>
    <t>1 05 02010 02 0000 110</t>
  </si>
  <si>
    <t>Единый налог на вмененный доход для отдельных видов деятельности</t>
  </si>
  <si>
    <t>Налоги на имущество</t>
  </si>
  <si>
    <t>Доходы от использования имущества, находящегося в государственной и муниципальной собственности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</si>
  <si>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</si>
  <si>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</si>
  <si>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</si>
  <si>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</si>
  <si>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t>
  </si>
  <si>
    <t>Платежи припользовании природными ресурсами</t>
  </si>
  <si>
    <t>Доходы от оказания платных услуг и компенсации затрат государства</t>
  </si>
  <si>
    <t>1 13 01994 04 0000 130</t>
  </si>
  <si>
    <t>Штрафы, санкции, возмещение ущерба</t>
  </si>
  <si>
    <t>Безвозмездные поступления от других бюджетов бюджетной системы Российской Федерации</t>
  </si>
  <si>
    <t>0304</t>
  </si>
  <si>
    <t>Органы юстиции</t>
  </si>
  <si>
    <t>01 00 00 00 00 0000 000</t>
  </si>
  <si>
    <t>01 05 00 00 00 0000 000</t>
  </si>
  <si>
    <t>01 05 00 00 00 0000 500</t>
  </si>
  <si>
    <t>01 05 02 00 00 0000 500</t>
  </si>
  <si>
    <t>01 05 02 01 04 0000 510</t>
  </si>
  <si>
    <t>01 05 00 00 00 0000 600</t>
  </si>
  <si>
    <t>01 05 02 00 00 0000 610</t>
  </si>
  <si>
    <t>01 05 02 01 04 0000 610</t>
  </si>
  <si>
    <t>1 08 00000 00 0000 000</t>
  </si>
  <si>
    <t>Государственная пошлина</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</si>
  <si>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</si>
  <si>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</si>
  <si>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</si>
  <si>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</si>
  <si>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</si>
  <si>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</si>
  <si>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</si>
  <si>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</si>
  <si>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</si>
  <si>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1004</t>
  </si>
  <si>
    <t>Охрана семьи и детства</t>
  </si>
  <si>
    <t>0409</t>
  </si>
  <si>
    <t>Дорожное хозяйство (дорожные фонды)</t>
  </si>
  <si>
    <t>Субсидии бюджетам субъектов Российской Федерации и муниципальных образований</t>
  </si>
  <si>
    <t>Пенсионное обеспечение</t>
  </si>
  <si>
    <t>Другие вопросы в области образования</t>
  </si>
  <si>
    <t>1 05 04010 02 0000 110</t>
  </si>
  <si>
    <t>Налог, взимаемый в связи с применением патентной системы налообложения</t>
  </si>
  <si>
    <t>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</si>
  <si>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0709</t>
  </si>
  <si>
    <t>Прочие субсидии</t>
  </si>
  <si>
    <t>Субсидии на повышение заработной платы педагогическим работникам муниципальных организаций дополнительного образования</t>
  </si>
  <si>
    <t>Субсидии на повышение заработной платы работникам муниципальных учреждений культуры Тверской области</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</si>
  <si>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</si>
  <si>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государственную регистрацию актов гражданского состояния</t>
  </si>
  <si>
    <t>Прочие субвенции бюджетам городских округов</t>
  </si>
  <si>
    <t>Субвенции бюджетам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</si>
  <si>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Прочие межбюджетные трансферты, передаваемые бюджетам</t>
  </si>
  <si>
    <t>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</si>
  <si>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Прочие безвозмездные поступления</t>
  </si>
  <si>
    <t>Прочие безвозмездные поступления в бюджеты городских округов</t>
  </si>
  <si>
    <t>2 00 00000 00 0000 000</t>
  </si>
  <si>
    <t xml:space="preserve">Безвозмездные поступления </t>
  </si>
  <si>
    <t>Дополнительное образование детей</t>
  </si>
  <si>
    <t>Социальное обеспечение населения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</si>
  <si>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</si>
  <si>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надзора</t>
  </si>
  <si>
    <t>0106</t>
  </si>
  <si>
    <t>0103</t>
  </si>
  <si>
    <t>0310</t>
  </si>
  <si>
    <t>Обеспечение пожарной безопасности</t>
  </si>
  <si>
    <t>0703</t>
  </si>
  <si>
    <t>0804</t>
  </si>
  <si>
    <t>Другие вопросы в области культуры, кинематографии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</si>
  <si>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</si>
  <si>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</si>
  <si>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</si>
  <si>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Субсидии бюджетам на ремонт дворовых территорий многоквартирных домов, проездов к дворовым территориям многоквартирных домов населенных пунктов</t>
  </si>
  <si>
    <t>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t>
  </si>
  <si>
    <t>2 02 20216 04 2125 150</t>
  </si>
  <si>
    <t>2 02 20216 04 2227 150</t>
  </si>
  <si>
    <t>2 02 20000 00 0000 000</t>
  </si>
  <si>
    <t>2 02 10000 00 0000 000</t>
  </si>
  <si>
    <t>2 02 15010 04 0000 150</t>
  </si>
  <si>
    <t>2 02 29999 04 2012 150</t>
  </si>
  <si>
    <t>2 02 29999 04 2065 150</t>
  </si>
  <si>
    <t>2 02 29999 04 2071 150</t>
  </si>
  <si>
    <t>2 02 29999 04 2207 150</t>
  </si>
  <si>
    <t>2 02 29999 04 2208 150</t>
  </si>
  <si>
    <t>2 02 29999 04 2203 150</t>
  </si>
  <si>
    <t>2 02 30000 00 0000 000</t>
  </si>
  <si>
    <t>2 02 30029 04 2177 150</t>
  </si>
  <si>
    <t>2 02 35118 04 0000 150</t>
  </si>
  <si>
    <t>2 02 35930 04 1018 150</t>
  </si>
  <si>
    <t>2 02 39999 04 1020 150</t>
  </si>
  <si>
    <t>2 02 39999 04 2015 150</t>
  </si>
  <si>
    <t>2 02 39999 04 2016 150</t>
  </si>
  <si>
    <t>2 02 39999 04 2070 150</t>
  </si>
  <si>
    <t>2 02 39999 04 2114 150</t>
  </si>
  <si>
    <t>2 02 39999 04 2153 150</t>
  </si>
  <si>
    <t>2 02 39999 04 2192 150</t>
  </si>
  <si>
    <t>2 02 40000 00 0000 000</t>
  </si>
  <si>
    <t>2 02 49999 00 0000 150</t>
  </si>
  <si>
    <t>2 02 49999 04 2164 150</t>
  </si>
  <si>
    <t>2 07 00000 00 0000 000</t>
  </si>
  <si>
    <t>2 07 04050 04 0000 150</t>
  </si>
  <si>
    <t>Доходы от продажи материальных и нематериальных активов</t>
  </si>
  <si>
    <t>1 14 00000 00 0000 410</t>
  </si>
  <si>
    <t>Оценка ожидаемого исполнения бюджета ЗАТО Солнечный за 2020 год</t>
  </si>
  <si>
    <t>Утверждено (решение от 05.11.2020г. № 7-6)</t>
  </si>
  <si>
    <t>1 08 03000 01 0000 110</t>
  </si>
  <si>
    <t>Государственная пошлина по делам, рассматриваемым в судах общей юрисдикции, мировыми судьями</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</si>
  <si>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</si>
  <si>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</si>
  <si>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</si>
  <si>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обязятельных платежей</t>
  </si>
  <si>
    <t>1 11 09040 00 0000 120</t>
  </si>
  <si>
    <t>Доходы от оказания платных услуг муниципальными казенными учреждениями ЗАТО Солнечный</t>
  </si>
  <si>
    <t>1 13 02000 00 0000 130</t>
  </si>
  <si>
    <t>Доходы от компенсации затрат государства</t>
  </si>
  <si>
    <t>1 13 02994 04 0000 130</t>
  </si>
  <si>
    <t>Прочие доходы от компенсации затрат бюджетов городских округов</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</si>
  <si>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</si>
  <si>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</si>
  <si>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2 02 25304 04 0000 150</t>
  </si>
  <si>
    <t>Субсидии бюджетам городских округов на организацию бесплатного горячего питания обучающихся, получающих начальное общеее образование в государственных и муниципальных образовательных организациях</t>
  </si>
  <si>
    <t>2 02 29999 00 0000 150</t>
  </si>
  <si>
    <t>Организация обеспечения учащихся начальных классов муниципальных общеобразовательных учреждений горячим питанием</t>
  </si>
  <si>
    <t>Субсидии на обеспечение жилыми помещениями малоимущих многодетных семей, нуждающихся в жилых помещениях</t>
  </si>
  <si>
    <t>2 02 29999 04 2045 150</t>
  </si>
  <si>
    <t>Субсидии на организацию отдыха детей в каникулярное время</t>
  </si>
  <si>
    <t>Субсидии на организацию участия детей и подростков в социально значимых региональных проектах</t>
  </si>
  <si>
    <t>2 02 35303 04 0000150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</si>
  <si>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</si>
  <si>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Субвенция на 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</si>
  <si>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Субвенция на обеспечение гарантий прав граждан на получение общедоступного и бесплатного дошкольного, начального образования, основного общего, среднего (полного) общего образования, а также дополнительного образования в муниципальных общеобразовательных учреждениях Тверской области</t>
  </si>
  <si>
    <t>Субвенция местным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</si>
  <si>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2 02 49999 04 2233 150</t>
  </si>
  <si>
    <t>Иные межбюджетные трансферты на приобретение и установку детских игровых комплексов</t>
  </si>
  <si>
    <t>0107</t>
  </si>
  <si>
    <t>Обеспечение проведения выборов и референдумов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</si>
</sst>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9" x14ac:knownFonts="1">
    <font>
      <sz val="11"/>
      <color theme="1"/>
      <name val="Calibri"/>
      <family val="2"/>
      <charset val="204"/>
      <scheme val="minor"/>
    </font>
    <font>
      <sz val="8"/>
      <name val="Arial"/>
      <family val="2"/>
      <charset val="204"/>
    </font>
    <font>
      <sz val="11"/>
      <name val="Times New Roman"/>
      <family val="1"/>
      <charset val="204"/>
    </font>
    <font>
      <b/>
      <sz val="1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
      <b/>
      <sz val="11"/>
      <color theme="1"/>
      <name val="Calibri"/>
      <family val="2"/>
      <charset val="204"/>
      <scheme val="minor"/>
    </font>
    <font>
      <b/>
      <sz val="14"/>
      <name val="Times New Roman"/>
      <family val="1"/>
      <charset val="204"/>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horizontal="left"/>
    </xf>
  </cellStyleXfs>
  <cellXfs count="77">
    <xf numFmtId="0" fontId="0" fillId="0" borderId="0" xfId="0"/>
    <xf numFmtId="4" fontId="3" fillId="0" borderId="1" xfId="1" applyNumberFormat="1" applyFont="1" applyBorder="1" applyAlignment="1">
      <alignment horizontal="right" vertical="center"/>
    </xf>
    <xf numFmtId="4" fontId="2" fillId="0" borderId="1" xfId="1" applyNumberFormat="1" applyFont="1" applyBorder="1" applyAlignment="1">
      <alignment horizontal="right" vertical="center"/>
    </xf>
    <xf numFmtId="4" fontId="4" fillId="0" borderId="1" xfId="1" applyNumberFormat="1" applyFont="1" applyBorder="1" applyAlignment="1">
      <alignment horizontal="right" vertical="center"/>
    </xf>
    <xf numFmtId="0" fontId="0" fillId="0" borderId="0" xfId="0" applyFill="1"/>
    <xf numFmtId="4" fontId="2" fillId="0" borderId="1" xfId="1" applyNumberFormat="1" applyFont="1" applyFill="1" applyBorder="1" applyAlignment="1">
      <alignment horizontal="right" vertical="center"/>
    </xf>
    <xf numFmtId="0" fontId="2" fillId="0" borderId="1" xfId="1" applyFont="1" applyFill="1" applyBorder="1" applyAlignment="1">
      <alignment horizontal="center" vertical="center" wrapText="1"/>
    </xf>
    <xf numFmtId="0" fontId="5" fillId="0" borderId="1" xfId="0" applyFont="1" applyBorder="1" applyAlignment="1">
      <alignment wrapText="1"/>
    </xf>
    <xf numFmtId="0" fontId="4" fillId="0" borderId="1" xfId="0" applyFont="1" applyBorder="1" applyAlignment="1">
      <alignment wrapText="1"/>
    </xf>
    <xf numFmtId="0" fontId="3" fillId="0" borderId="0" xfId="0" applyFont="1" applyBorder="1" applyAlignment="1">
      <alignment wrapText="1"/>
    </xf>
    <xf numFmtId="0" fontId="0" fillId="0" borderId="0" xfId="0" applyFont="1" applyBorder="1" applyAlignment="1">
      <alignment wrapText="1"/>
    </xf>
    <xf numFmtId="0" fontId="7" fillId="0" borderId="0" xfId="0" applyFont="1" applyBorder="1" applyAlignment="1">
      <alignment wrapText="1"/>
    </xf>
    <xf numFmtId="0" fontId="4" fillId="2" borderId="1" xfId="0" applyFont="1" applyFill="1" applyBorder="1" applyAlignment="1">
      <alignment horizontal="left"/>
    </xf>
    <xf numFmtId="4" fontId="3" fillId="2" borderId="1" xfId="1" applyNumberFormat="1" applyFont="1" applyFill="1" applyBorder="1" applyAlignment="1">
      <alignment horizontal="right" vertical="center"/>
    </xf>
    <xf numFmtId="164" fontId="3" fillId="2" borderId="1" xfId="0" applyNumberFormat="1" applyFont="1" applyFill="1" applyBorder="1" applyAlignment="1">
      <alignment horizontal="right"/>
    </xf>
    <xf numFmtId="9" fontId="5" fillId="2" borderId="1" xfId="0" applyNumberFormat="1" applyFont="1" applyFill="1" applyBorder="1"/>
    <xf numFmtId="9" fontId="5" fillId="0" borderId="1" xfId="0" applyNumberFormat="1" applyFont="1" applyFill="1" applyBorder="1"/>
    <xf numFmtId="4" fontId="3" fillId="0" borderId="1" xfId="0" applyNumberFormat="1" applyFont="1" applyBorder="1" applyAlignment="1">
      <alignment wrapText="1"/>
    </xf>
    <xf numFmtId="4" fontId="5" fillId="0" borderId="1" xfId="0" applyNumberFormat="1" applyFont="1" applyBorder="1" applyAlignment="1">
      <alignment wrapText="1"/>
    </xf>
    <xf numFmtId="4" fontId="4" fillId="2" borderId="1" xfId="0" applyNumberFormat="1" applyFont="1" applyFill="1" applyBorder="1"/>
    <xf numFmtId="0" fontId="5" fillId="0" borderId="0" xfId="0" applyFont="1" applyFill="1" applyBorder="1" applyAlignment="1">
      <alignment wrapText="1"/>
    </xf>
    <xf numFmtId="0" fontId="0" fillId="0" borderId="0" xfId="0" applyFont="1"/>
    <xf numFmtId="0" fontId="0" fillId="0" borderId="0" xfId="0" applyAlignment="1">
      <alignment horizontal="center" vertical="center"/>
    </xf>
    <xf numFmtId="0" fontId="0" fillId="2" borderId="1" xfId="0" applyFill="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1" applyFont="1" applyBorder="1" applyAlignment="1">
      <alignment vertical="center" wrapText="1"/>
    </xf>
    <xf numFmtId="0" fontId="2" fillId="0" borderId="1" xfId="1" applyFont="1" applyBorder="1" applyAlignment="1">
      <alignment vertical="center" wrapText="1"/>
    </xf>
    <xf numFmtId="0" fontId="2" fillId="0" borderId="1" xfId="1" applyFont="1" applyFill="1" applyBorder="1" applyAlignment="1">
      <alignment vertical="center" wrapText="1"/>
    </xf>
    <xf numFmtId="0" fontId="2" fillId="0" borderId="1" xfId="1" applyNumberFormat="1"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4" fontId="2" fillId="0" borderId="1" xfId="0" applyNumberFormat="1" applyFont="1" applyFill="1" applyBorder="1" applyAlignment="1">
      <alignment horizontal="right" wrapText="1"/>
    </xf>
    <xf numFmtId="164" fontId="2" fillId="0" borderId="1" xfId="0" applyNumberFormat="1" applyFont="1" applyBorder="1" applyAlignment="1">
      <alignment horizontal="right"/>
    </xf>
    <xf numFmtId="164" fontId="4" fillId="0" borderId="1" xfId="0" applyNumberFormat="1" applyFont="1" applyBorder="1" applyAlignment="1">
      <alignment horizontal="right"/>
    </xf>
    <xf numFmtId="0" fontId="3" fillId="0" borderId="1" xfId="1" applyFont="1" applyFill="1" applyBorder="1" applyAlignment="1">
      <alignment vertical="center" wrapText="1"/>
    </xf>
    <xf numFmtId="4" fontId="3" fillId="0" borderId="1" xfId="1" applyNumberFormat="1" applyFont="1" applyFill="1" applyBorder="1" applyAlignment="1">
      <alignment horizontal="right" vertical="center"/>
    </xf>
    <xf numFmtId="0" fontId="2" fillId="0" borderId="1" xfId="1" applyFont="1" applyBorder="1" applyAlignment="1">
      <alignment horizontal="left" vertical="top" wrapText="1"/>
    </xf>
    <xf numFmtId="4" fontId="3" fillId="0" borderId="1" xfId="1" applyNumberFormat="1"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wrapText="1"/>
    </xf>
    <xf numFmtId="49" fontId="2" fillId="0" borderId="1" xfId="1" applyNumberFormat="1"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wrapText="1"/>
    </xf>
    <xf numFmtId="164" fontId="3" fillId="0" borderId="1" xfId="0" applyNumberFormat="1" applyFont="1" applyBorder="1" applyAlignment="1">
      <alignment horizontal="right"/>
    </xf>
    <xf numFmtId="49" fontId="5" fillId="0" borderId="1" xfId="0" applyNumberFormat="1" applyFont="1" applyBorder="1" applyAlignment="1">
      <alignment horizontal="center" vertical="center" wrapText="1"/>
    </xf>
    <xf numFmtId="164" fontId="5" fillId="0" borderId="1" xfId="0" applyNumberFormat="1" applyFont="1" applyBorder="1" applyAlignment="1">
      <alignment horizontal="right"/>
    </xf>
    <xf numFmtId="49" fontId="4" fillId="0" borderId="1" xfId="0" applyNumberFormat="1" applyFont="1" applyBorder="1" applyAlignment="1">
      <alignment horizontal="center" vertical="center" wrapText="1"/>
    </xf>
    <xf numFmtId="0" fontId="2" fillId="0" borderId="1" xfId="0" applyFont="1" applyBorder="1" applyAlignment="1">
      <alignment wrapText="1"/>
    </xf>
    <xf numFmtId="164" fontId="5" fillId="0" borderId="1" xfId="0" applyNumberFormat="1" applyFont="1" applyFill="1" applyBorder="1" applyAlignment="1">
      <alignment horizontal="right"/>
    </xf>
    <xf numFmtId="0" fontId="2"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9" fontId="5" fillId="0" borderId="1" xfId="0" applyNumberFormat="1" applyFont="1" applyBorder="1" applyAlignment="1">
      <alignment horizontal="center"/>
    </xf>
    <xf numFmtId="0" fontId="0" fillId="0" borderId="0" xfId="0"/>
    <xf numFmtId="0" fontId="5" fillId="0" borderId="1" xfId="0" applyFont="1" applyBorder="1" applyAlignment="1">
      <alignment wrapText="1"/>
    </xf>
    <xf numFmtId="0" fontId="0" fillId="0" borderId="0" xfId="0" applyFont="1" applyBorder="1" applyAlignment="1">
      <alignment wrapText="1"/>
    </xf>
    <xf numFmtId="9" fontId="5" fillId="0" borderId="1" xfId="0" applyNumberFormat="1" applyFont="1" applyFill="1" applyBorder="1"/>
    <xf numFmtId="4" fontId="5" fillId="0" borderId="1" xfId="0" applyNumberFormat="1" applyFont="1" applyBorder="1" applyAlignment="1">
      <alignment wrapText="1"/>
    </xf>
    <xf numFmtId="4" fontId="2" fillId="0" borderId="1" xfId="0" applyNumberFormat="1" applyFont="1" applyFill="1" applyBorder="1" applyAlignment="1">
      <alignment horizontal="right" wrapText="1"/>
    </xf>
    <xf numFmtId="0" fontId="5" fillId="0" borderId="1" xfId="0" applyFont="1" applyBorder="1" applyAlignment="1">
      <alignment wrapText="1"/>
    </xf>
    <xf numFmtId="164" fontId="2" fillId="0" borderId="1" xfId="0" applyNumberFormat="1" applyFont="1" applyBorder="1" applyAlignment="1">
      <alignment horizontal="right"/>
    </xf>
    <xf numFmtId="49" fontId="5"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xf>
    <xf numFmtId="4" fontId="2" fillId="0" borderId="2" xfId="1" applyNumberFormat="1" applyFont="1" applyBorder="1" applyAlignment="1">
      <alignment horizontal="right" vertical="center"/>
    </xf>
    <xf numFmtId="49" fontId="3" fillId="0" borderId="3" xfId="1" applyNumberFormat="1" applyFont="1" applyBorder="1" applyAlignment="1">
      <alignment horizontal="center" vertical="center" wrapText="1"/>
    </xf>
    <xf numFmtId="0" fontId="3" fillId="0" borderId="3" xfId="1" applyFont="1" applyBorder="1" applyAlignment="1">
      <alignment vertical="center" wrapText="1"/>
    </xf>
    <xf numFmtId="49" fontId="3" fillId="0" borderId="4" xfId="1" applyNumberFormat="1" applyFont="1" applyBorder="1" applyAlignment="1">
      <alignment horizontal="center" vertical="center" wrapText="1"/>
    </xf>
    <xf numFmtId="0" fontId="3" fillId="0" borderId="4" xfId="1" applyFont="1" applyBorder="1" applyAlignment="1">
      <alignment vertical="center" wrapText="1"/>
    </xf>
    <xf numFmtId="0" fontId="4" fillId="0" borderId="1" xfId="0" applyFont="1" applyBorder="1" applyAlignment="1">
      <alignment horizontal="center" vertical="center"/>
    </xf>
    <xf numFmtId="0" fontId="6" fillId="0" borderId="0" xfId="0" applyFont="1" applyAlignment="1">
      <alignment horizontal="right"/>
    </xf>
    <xf numFmtId="0" fontId="8" fillId="0" borderId="0" xfId="0"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3"/>
  <sheetViews>
    <sheetView tabSelected="1" topLeftCell="A29" zoomScale="120" zoomScaleNormal="120" workbookViewId="0">
      <selection activeCell="D31" sqref="D31"/>
    </sheetView>
  </sheetViews>
  <sheetFormatPr defaultRowHeight="15" x14ac:dyDescent="0.25"/>
  <cols>
    <col min="1" max="1" width="23.5703125" style="22" customWidth="1"/>
    <col min="2" max="2" width="52.7109375" customWidth="1"/>
    <col min="3" max="3" width="24.5703125" customWidth="1"/>
    <col min="4" max="4" width="17" style="4" customWidth="1"/>
    <col min="5" max="5" width="13.7109375" customWidth="1"/>
    <col min="6" max="6" width="15.28515625" customWidth="1"/>
  </cols>
  <sheetData>
    <row r="1" spans="1:5" ht="15.75" x14ac:dyDescent="0.25">
      <c r="B1" s="75"/>
      <c r="C1" s="75"/>
    </row>
    <row r="2" spans="1:5" ht="30.75" customHeight="1" x14ac:dyDescent="0.25">
      <c r="A2" s="76" t="s">
        <v>194</v>
      </c>
      <c r="B2" s="76"/>
      <c r="C2" s="76"/>
      <c r="D2" s="76"/>
      <c r="E2" s="76"/>
    </row>
    <row r="4" spans="1:5" ht="54.75" customHeight="1" x14ac:dyDescent="0.25">
      <c r="A4" s="6"/>
      <c r="B4" s="6" t="s">
        <v>28</v>
      </c>
      <c r="C4" s="6" t="s">
        <v>195</v>
      </c>
      <c r="D4" s="6" t="s">
        <v>26</v>
      </c>
      <c r="E4" s="6" t="s">
        <v>27</v>
      </c>
    </row>
    <row r="5" spans="1:5" ht="23.25" customHeight="1" x14ac:dyDescent="0.25">
      <c r="A5" s="6"/>
      <c r="B5" s="35" t="s">
        <v>25</v>
      </c>
      <c r="C5" s="38">
        <f>C6+C11+C13+C16+C19+C22+C32+C33+C39+C37+C20</f>
        <v>25194643.43</v>
      </c>
      <c r="D5" s="38">
        <f>D6+D11+D13+D16+D19+D22+D32+D33+D39+D37+D20</f>
        <v>24495356.200000003</v>
      </c>
      <c r="E5" s="56">
        <f>D5/C5</f>
        <v>0.9722446069958135</v>
      </c>
    </row>
    <row r="6" spans="1:5" ht="21" customHeight="1" x14ac:dyDescent="0.25">
      <c r="A6" s="39" t="s">
        <v>4</v>
      </c>
      <c r="B6" s="26" t="s">
        <v>88</v>
      </c>
      <c r="C6" s="1">
        <f>C7</f>
        <v>12620426</v>
      </c>
      <c r="D6" s="1">
        <f>D7</f>
        <v>12620426</v>
      </c>
      <c r="E6" s="56">
        <f t="shared" ref="E6:E82" si="0">D6/C6</f>
        <v>1</v>
      </c>
    </row>
    <row r="7" spans="1:5" x14ac:dyDescent="0.25">
      <c r="A7" s="40" t="s">
        <v>5</v>
      </c>
      <c r="B7" s="27" t="s">
        <v>0</v>
      </c>
      <c r="C7" s="2">
        <v>12620426</v>
      </c>
      <c r="D7" s="2">
        <f>D8+D9+D10</f>
        <v>12620426</v>
      </c>
      <c r="E7" s="56">
        <f t="shared" si="0"/>
        <v>1</v>
      </c>
    </row>
    <row r="8" spans="1:5" ht="75" x14ac:dyDescent="0.25">
      <c r="A8" s="40" t="s">
        <v>85</v>
      </c>
      <c r="B8" s="27" t="s">
        <v>86</v>
      </c>
      <c r="C8" s="2">
        <v>12559595</v>
      </c>
      <c r="D8" s="5">
        <v>12559595</v>
      </c>
      <c r="E8" s="56">
        <f t="shared" si="0"/>
        <v>1</v>
      </c>
    </row>
    <row r="9" spans="1:5" ht="120" x14ac:dyDescent="0.25">
      <c r="A9" s="41" t="s">
        <v>6</v>
      </c>
      <c r="B9" s="27" t="s">
        <v>87</v>
      </c>
      <c r="C9" s="2">
        <v>51496</v>
      </c>
      <c r="D9" s="5">
        <v>51496</v>
      </c>
      <c r="E9" s="56">
        <f t="shared" si="0"/>
        <v>1</v>
      </c>
    </row>
    <row r="10" spans="1:5" ht="60" x14ac:dyDescent="0.25">
      <c r="A10" s="41" t="s">
        <v>116</v>
      </c>
      <c r="B10" s="27" t="s">
        <v>117</v>
      </c>
      <c r="C10" s="2">
        <v>9335</v>
      </c>
      <c r="D10" s="5">
        <v>9335</v>
      </c>
      <c r="E10" s="56">
        <f t="shared" si="0"/>
        <v>1</v>
      </c>
    </row>
    <row r="11" spans="1:5" ht="28.5" x14ac:dyDescent="0.25">
      <c r="A11" s="42" t="s">
        <v>118</v>
      </c>
      <c r="B11" s="26" t="s">
        <v>119</v>
      </c>
      <c r="C11" s="1">
        <v>282440</v>
      </c>
      <c r="D11" s="1">
        <v>282440</v>
      </c>
      <c r="E11" s="56">
        <f>D11/C11</f>
        <v>1</v>
      </c>
    </row>
    <row r="12" spans="1:5" ht="30" x14ac:dyDescent="0.25">
      <c r="A12" s="41" t="s">
        <v>120</v>
      </c>
      <c r="B12" s="37" t="s">
        <v>121</v>
      </c>
      <c r="C12" s="2">
        <v>282440</v>
      </c>
      <c r="D12" s="5">
        <v>282440</v>
      </c>
      <c r="E12" s="56">
        <f>D12/C12</f>
        <v>1</v>
      </c>
    </row>
    <row r="13" spans="1:5" ht="21" customHeight="1" x14ac:dyDescent="0.25">
      <c r="A13" s="43" t="s">
        <v>7</v>
      </c>
      <c r="B13" s="26" t="s">
        <v>89</v>
      </c>
      <c r="C13" s="1">
        <v>320896</v>
      </c>
      <c r="D13" s="1">
        <v>350091.61</v>
      </c>
      <c r="E13" s="56">
        <f t="shared" si="0"/>
        <v>1.0909815329577184</v>
      </c>
    </row>
    <row r="14" spans="1:5" ht="30" x14ac:dyDescent="0.25">
      <c r="A14" s="44" t="s">
        <v>90</v>
      </c>
      <c r="B14" s="27" t="s">
        <v>91</v>
      </c>
      <c r="C14" s="2">
        <v>298700</v>
      </c>
      <c r="D14" s="5">
        <v>298700</v>
      </c>
      <c r="E14" s="56">
        <f t="shared" si="0"/>
        <v>1</v>
      </c>
    </row>
    <row r="15" spans="1:5" ht="30" x14ac:dyDescent="0.25">
      <c r="A15" s="44" t="s">
        <v>132</v>
      </c>
      <c r="B15" s="27" t="s">
        <v>133</v>
      </c>
      <c r="C15" s="2">
        <v>22196</v>
      </c>
      <c r="D15" s="5">
        <v>22248</v>
      </c>
      <c r="E15" s="56">
        <f>D15/C15</f>
        <v>1.0023427644620653</v>
      </c>
    </row>
    <row r="16" spans="1:5" ht="18.75" customHeight="1" x14ac:dyDescent="0.25">
      <c r="A16" s="43" t="s">
        <v>8</v>
      </c>
      <c r="B16" s="26" t="s">
        <v>92</v>
      </c>
      <c r="C16" s="1">
        <v>1249077</v>
      </c>
      <c r="D16" s="1">
        <f>D17+D18</f>
        <v>1224423.72</v>
      </c>
      <c r="E16" s="56">
        <f t="shared" si="0"/>
        <v>0.98026280205303595</v>
      </c>
    </row>
    <row r="17" spans="1:5" x14ac:dyDescent="0.25">
      <c r="A17" s="44" t="s">
        <v>9</v>
      </c>
      <c r="B17" s="27" t="s">
        <v>1</v>
      </c>
      <c r="C17" s="2">
        <v>205550</v>
      </c>
      <c r="D17" s="5">
        <v>205550</v>
      </c>
      <c r="E17" s="56">
        <f t="shared" si="0"/>
        <v>1</v>
      </c>
    </row>
    <row r="18" spans="1:5" ht="24" customHeight="1" x14ac:dyDescent="0.25">
      <c r="A18" s="44" t="s">
        <v>10</v>
      </c>
      <c r="B18" s="28" t="s">
        <v>2</v>
      </c>
      <c r="C18" s="2">
        <v>1043527</v>
      </c>
      <c r="D18" s="2">
        <v>1018873.72</v>
      </c>
      <c r="E18" s="56">
        <f t="shared" si="0"/>
        <v>0.97637504348234394</v>
      </c>
    </row>
    <row r="19" spans="1:5" ht="28.5" hidden="1" customHeight="1" x14ac:dyDescent="0.25">
      <c r="A19" s="42" t="s">
        <v>114</v>
      </c>
      <c r="B19" s="35" t="s">
        <v>115</v>
      </c>
      <c r="C19" s="1">
        <v>0</v>
      </c>
      <c r="D19" s="36">
        <v>0</v>
      </c>
      <c r="E19" s="56" t="e">
        <f>D19/C19</f>
        <v>#DIV/0!</v>
      </c>
    </row>
    <row r="20" spans="1:5" s="59" customFormat="1" ht="28.5" customHeight="1" x14ac:dyDescent="0.25">
      <c r="A20" s="42" t="s">
        <v>114</v>
      </c>
      <c r="B20" s="35" t="s">
        <v>115</v>
      </c>
      <c r="C20" s="1">
        <v>3600</v>
      </c>
      <c r="D20" s="36">
        <f>D21</f>
        <v>3600</v>
      </c>
      <c r="E20" s="56">
        <f>D20/C20</f>
        <v>1</v>
      </c>
    </row>
    <row r="21" spans="1:5" s="59" customFormat="1" ht="28.5" customHeight="1" x14ac:dyDescent="0.25">
      <c r="A21" s="41" t="s">
        <v>196</v>
      </c>
      <c r="B21" s="28" t="s">
        <v>197</v>
      </c>
      <c r="C21" s="2">
        <v>3600</v>
      </c>
      <c r="D21" s="5">
        <v>3600</v>
      </c>
      <c r="E21" s="56">
        <f>D21/C21</f>
        <v>1</v>
      </c>
    </row>
    <row r="22" spans="1:5" ht="41.25" customHeight="1" x14ac:dyDescent="0.25">
      <c r="A22" s="43" t="s">
        <v>11</v>
      </c>
      <c r="B22" s="26" t="s">
        <v>93</v>
      </c>
      <c r="C22" s="1">
        <v>1736589.45</v>
      </c>
      <c r="D22" s="1">
        <f>D23+D30</f>
        <v>1508965.4700000002</v>
      </c>
      <c r="E22" s="56">
        <f t="shared" si="0"/>
        <v>0.86892470180559966</v>
      </c>
    </row>
    <row r="23" spans="1:5" ht="29.25" customHeight="1" x14ac:dyDescent="0.25">
      <c r="A23" s="44" t="s">
        <v>12</v>
      </c>
      <c r="B23" s="27" t="s">
        <v>3</v>
      </c>
      <c r="C23" s="2">
        <v>1246288.45</v>
      </c>
      <c r="D23" s="2">
        <f>D24+D25+D26+D27</f>
        <v>1223744.6600000001</v>
      </c>
      <c r="E23" s="56">
        <f t="shared" si="0"/>
        <v>0.98191125818425118</v>
      </c>
    </row>
    <row r="24" spans="1:5" ht="90" x14ac:dyDescent="0.25">
      <c r="A24" s="41" t="s">
        <v>94</v>
      </c>
      <c r="B24" s="29" t="s">
        <v>95</v>
      </c>
      <c r="C24" s="2">
        <v>172510.75</v>
      </c>
      <c r="D24" s="5">
        <v>172510.75</v>
      </c>
      <c r="E24" s="56">
        <f t="shared" si="0"/>
        <v>1</v>
      </c>
    </row>
    <row r="25" spans="1:5" ht="90" x14ac:dyDescent="0.25">
      <c r="A25" s="41" t="s">
        <v>122</v>
      </c>
      <c r="B25" s="29" t="s">
        <v>123</v>
      </c>
      <c r="C25" s="2">
        <v>122533</v>
      </c>
      <c r="D25" s="5">
        <v>122533</v>
      </c>
      <c r="E25" s="56">
        <f t="shared" si="0"/>
        <v>1</v>
      </c>
    </row>
    <row r="26" spans="1:5" ht="77.25" customHeight="1" x14ac:dyDescent="0.25">
      <c r="A26" s="41" t="s">
        <v>13</v>
      </c>
      <c r="B26" s="27" t="s">
        <v>96</v>
      </c>
      <c r="C26" s="2">
        <v>223732.17</v>
      </c>
      <c r="D26" s="5">
        <v>223732.17</v>
      </c>
      <c r="E26" s="56">
        <f t="shared" si="0"/>
        <v>1</v>
      </c>
    </row>
    <row r="27" spans="1:5" ht="36" customHeight="1" x14ac:dyDescent="0.25">
      <c r="A27" s="41" t="s">
        <v>97</v>
      </c>
      <c r="B27" s="27" t="s">
        <v>98</v>
      </c>
      <c r="C27" s="2">
        <v>727512.53</v>
      </c>
      <c r="D27" s="5">
        <v>704968.74</v>
      </c>
      <c r="E27" s="56">
        <f t="shared" si="0"/>
        <v>0.9690125062175905</v>
      </c>
    </row>
    <row r="28" spans="1:5" s="59" customFormat="1" ht="36" customHeight="1" x14ac:dyDescent="0.25">
      <c r="A28" s="42" t="s">
        <v>198</v>
      </c>
      <c r="B28" s="26" t="s">
        <v>199</v>
      </c>
      <c r="C28" s="1">
        <v>13119</v>
      </c>
      <c r="D28" s="36">
        <v>13119</v>
      </c>
      <c r="E28" s="56">
        <f t="shared" si="0"/>
        <v>1</v>
      </c>
    </row>
    <row r="29" spans="1:5" s="59" customFormat="1" ht="60.75" customHeight="1" x14ac:dyDescent="0.25">
      <c r="A29" s="41" t="s">
        <v>200</v>
      </c>
      <c r="B29" s="27" t="s">
        <v>201</v>
      </c>
      <c r="C29" s="2">
        <v>13119</v>
      </c>
      <c r="D29" s="5">
        <v>13119</v>
      </c>
      <c r="E29" s="56">
        <f t="shared" si="0"/>
        <v>1</v>
      </c>
    </row>
    <row r="30" spans="1:5" s="59" customFormat="1" ht="101.25" customHeight="1" x14ac:dyDescent="0.25">
      <c r="A30" s="41" t="s">
        <v>162</v>
      </c>
      <c r="B30" s="26" t="s">
        <v>160</v>
      </c>
      <c r="C30" s="1">
        <v>477182</v>
      </c>
      <c r="D30" s="1">
        <v>285220.81</v>
      </c>
      <c r="E30" s="56">
        <f t="shared" si="0"/>
        <v>0.59771913022704126</v>
      </c>
    </row>
    <row r="31" spans="1:5" ht="94.5" customHeight="1" x14ac:dyDescent="0.25">
      <c r="A31" s="41" t="s">
        <v>202</v>
      </c>
      <c r="B31" s="27" t="s">
        <v>161</v>
      </c>
      <c r="C31" s="2">
        <v>477182</v>
      </c>
      <c r="D31" s="5">
        <v>285220.81</v>
      </c>
      <c r="E31" s="56">
        <f t="shared" si="0"/>
        <v>0.59771913022704126</v>
      </c>
    </row>
    <row r="32" spans="1:5" ht="25.5" customHeight="1" x14ac:dyDescent="0.25">
      <c r="A32" s="43" t="s">
        <v>14</v>
      </c>
      <c r="B32" s="26" t="s">
        <v>99</v>
      </c>
      <c r="C32" s="3">
        <v>40680</v>
      </c>
      <c r="D32" s="3">
        <v>2640.4</v>
      </c>
      <c r="E32" s="56">
        <f>D32/C32</f>
        <v>6.4906588003933133E-2</v>
      </c>
    </row>
    <row r="33" spans="1:5" ht="28.5" x14ac:dyDescent="0.25">
      <c r="A33" s="42" t="s">
        <v>15</v>
      </c>
      <c r="B33" s="26" t="s">
        <v>100</v>
      </c>
      <c r="C33" s="3">
        <v>6402375.9800000004</v>
      </c>
      <c r="D33" s="3">
        <v>5964210</v>
      </c>
      <c r="E33" s="56">
        <f t="shared" si="0"/>
        <v>0.93156197302864419</v>
      </c>
    </row>
    <row r="34" spans="1:5" ht="48.75" customHeight="1" x14ac:dyDescent="0.25">
      <c r="A34" s="45" t="s">
        <v>101</v>
      </c>
      <c r="B34" s="30" t="s">
        <v>203</v>
      </c>
      <c r="C34" s="2">
        <v>6402375.9800000004</v>
      </c>
      <c r="D34" s="5">
        <v>5964210</v>
      </c>
      <c r="E34" s="56">
        <f t="shared" si="0"/>
        <v>0.93156197302864419</v>
      </c>
    </row>
    <row r="35" spans="1:5" s="59" customFormat="1" ht="24" customHeight="1" x14ac:dyDescent="0.25">
      <c r="A35" s="74" t="s">
        <v>204</v>
      </c>
      <c r="B35" s="31" t="s">
        <v>205</v>
      </c>
      <c r="C35" s="1">
        <v>205.98</v>
      </c>
      <c r="D35" s="5">
        <v>205.98</v>
      </c>
      <c r="E35" s="56">
        <f t="shared" si="0"/>
        <v>1</v>
      </c>
    </row>
    <row r="36" spans="1:5" s="59" customFormat="1" ht="48.75" customHeight="1" x14ac:dyDescent="0.25">
      <c r="A36" s="45" t="s">
        <v>206</v>
      </c>
      <c r="B36" s="30" t="s">
        <v>207</v>
      </c>
      <c r="C36" s="2">
        <v>205.98</v>
      </c>
      <c r="D36" s="5">
        <v>205.98</v>
      </c>
      <c r="E36" s="56">
        <f t="shared" si="0"/>
        <v>1</v>
      </c>
    </row>
    <row r="37" spans="1:5" s="59" customFormat="1" ht="33" customHeight="1" x14ac:dyDescent="0.25">
      <c r="A37" s="74" t="s">
        <v>193</v>
      </c>
      <c r="B37" s="31" t="s">
        <v>192</v>
      </c>
      <c r="C37" s="1">
        <v>2380000</v>
      </c>
      <c r="D37" s="1">
        <f>D38</f>
        <v>2380000</v>
      </c>
      <c r="E37" s="56">
        <f t="shared" si="0"/>
        <v>1</v>
      </c>
    </row>
    <row r="38" spans="1:5" s="59" customFormat="1" ht="110.25" customHeight="1" x14ac:dyDescent="0.25">
      <c r="A38" s="45" t="s">
        <v>208</v>
      </c>
      <c r="B38" s="30" t="s">
        <v>209</v>
      </c>
      <c r="C38" s="2">
        <v>2380000</v>
      </c>
      <c r="D38" s="5">
        <v>2380000</v>
      </c>
      <c r="E38" s="56">
        <f t="shared" si="0"/>
        <v>1</v>
      </c>
    </row>
    <row r="39" spans="1:5" ht="28.5" x14ac:dyDescent="0.25">
      <c r="A39" s="43" t="s">
        <v>16</v>
      </c>
      <c r="B39" s="31" t="s">
        <v>102</v>
      </c>
      <c r="C39" s="1">
        <v>158559</v>
      </c>
      <c r="D39" s="1">
        <v>158559</v>
      </c>
      <c r="E39" s="56">
        <f t="shared" si="0"/>
        <v>1</v>
      </c>
    </row>
    <row r="40" spans="1:5" ht="28.5" x14ac:dyDescent="0.25">
      <c r="A40" s="43" t="s">
        <v>147</v>
      </c>
      <c r="B40" s="31" t="s">
        <v>148</v>
      </c>
      <c r="C40" s="1">
        <v>97313562</v>
      </c>
      <c r="D40" s="1">
        <f>D41+D72</f>
        <v>94085261.969999999</v>
      </c>
      <c r="E40" s="56">
        <f>D40/C40</f>
        <v>0.96682579525760237</v>
      </c>
    </row>
    <row r="41" spans="1:5" ht="28.5" x14ac:dyDescent="0.25">
      <c r="A41" s="43" t="s">
        <v>18</v>
      </c>
      <c r="B41" s="26" t="s">
        <v>103</v>
      </c>
      <c r="C41" s="1">
        <v>97290300</v>
      </c>
      <c r="D41" s="1">
        <f>D42+D44+D56+D68</f>
        <v>94061999.969999999</v>
      </c>
      <c r="E41" s="56">
        <f t="shared" si="0"/>
        <v>0.96681786334300546</v>
      </c>
    </row>
    <row r="42" spans="1:5" ht="28.5" x14ac:dyDescent="0.25">
      <c r="A42" s="43" t="s">
        <v>168</v>
      </c>
      <c r="B42" s="26" t="s">
        <v>19</v>
      </c>
      <c r="C42" s="1">
        <v>68485000</v>
      </c>
      <c r="D42" s="1">
        <v>68485000</v>
      </c>
      <c r="E42" s="56">
        <f t="shared" si="0"/>
        <v>1</v>
      </c>
    </row>
    <row r="43" spans="1:5" s="21" customFormat="1" ht="30" x14ac:dyDescent="0.25">
      <c r="A43" s="44" t="s">
        <v>169</v>
      </c>
      <c r="B43" s="27" t="s">
        <v>20</v>
      </c>
      <c r="C43" s="2">
        <v>68485000</v>
      </c>
      <c r="D43" s="2">
        <v>68485000</v>
      </c>
      <c r="E43" s="56">
        <f>D43/C43</f>
        <v>1</v>
      </c>
    </row>
    <row r="44" spans="1:5" ht="28.5" x14ac:dyDescent="0.25">
      <c r="A44" s="70" t="s">
        <v>167</v>
      </c>
      <c r="B44" s="71" t="s">
        <v>129</v>
      </c>
      <c r="C44" s="1">
        <f>C45+C46+C47+C48</f>
        <v>10941300</v>
      </c>
      <c r="D44" s="1">
        <f>D45+D46+D47+D48</f>
        <v>9479900</v>
      </c>
      <c r="E44" s="56">
        <f t="shared" si="0"/>
        <v>0.86643269081370589</v>
      </c>
    </row>
    <row r="45" spans="1:5" ht="60" x14ac:dyDescent="0.25">
      <c r="A45" s="67" t="s">
        <v>165</v>
      </c>
      <c r="B45" s="30" t="s">
        <v>163</v>
      </c>
      <c r="C45" s="69">
        <v>1310100</v>
      </c>
      <c r="D45" s="2">
        <v>0</v>
      </c>
      <c r="E45" s="56">
        <f>D45/C45</f>
        <v>0</v>
      </c>
    </row>
    <row r="46" spans="1:5" ht="60" x14ac:dyDescent="0.25">
      <c r="A46" s="67" t="s">
        <v>166</v>
      </c>
      <c r="B46" s="30" t="s">
        <v>164</v>
      </c>
      <c r="C46" s="69">
        <v>134000</v>
      </c>
      <c r="D46" s="2">
        <v>0</v>
      </c>
      <c r="E46" s="56">
        <f>D46/C46</f>
        <v>0</v>
      </c>
    </row>
    <row r="47" spans="1:5" ht="75" x14ac:dyDescent="0.25">
      <c r="A47" s="67" t="s">
        <v>210</v>
      </c>
      <c r="B47" s="30" t="s">
        <v>211</v>
      </c>
      <c r="C47" s="69">
        <v>313200</v>
      </c>
      <c r="D47" s="2">
        <v>313200</v>
      </c>
      <c r="E47" s="56">
        <f>D47/C47</f>
        <v>1</v>
      </c>
    </row>
    <row r="48" spans="1:5" ht="28.5" x14ac:dyDescent="0.25">
      <c r="A48" s="72" t="s">
        <v>212</v>
      </c>
      <c r="B48" s="73" t="s">
        <v>136</v>
      </c>
      <c r="C48" s="1">
        <f>C49+C50+C51+C52+C53+C54+C55</f>
        <v>9184000</v>
      </c>
      <c r="D48" s="1">
        <f>D49+D50+D51+D52+D53+D54+D55</f>
        <v>9166700</v>
      </c>
      <c r="E48" s="56">
        <f>D48/C48</f>
        <v>0.99811628919860629</v>
      </c>
    </row>
    <row r="49" spans="1:5" ht="45" x14ac:dyDescent="0.25">
      <c r="A49" s="44" t="s">
        <v>170</v>
      </c>
      <c r="B49" s="27" t="s">
        <v>213</v>
      </c>
      <c r="C49" s="2">
        <v>119400</v>
      </c>
      <c r="D49" s="2">
        <v>119400</v>
      </c>
      <c r="E49" s="56">
        <f t="shared" ref="E49:E55" si="1">D49/C49</f>
        <v>1</v>
      </c>
    </row>
    <row r="50" spans="1:5" ht="45" x14ac:dyDescent="0.25">
      <c r="A50" s="44" t="s">
        <v>215</v>
      </c>
      <c r="B50" s="27" t="s">
        <v>214</v>
      </c>
      <c r="C50" s="2">
        <v>1419000</v>
      </c>
      <c r="D50" s="2">
        <v>1419000</v>
      </c>
      <c r="E50" s="56">
        <f t="shared" si="1"/>
        <v>1</v>
      </c>
    </row>
    <row r="51" spans="1:5" ht="30" x14ac:dyDescent="0.25">
      <c r="A51" s="44" t="s">
        <v>171</v>
      </c>
      <c r="B51" s="27" t="s">
        <v>21</v>
      </c>
      <c r="C51" s="2">
        <v>4925400</v>
      </c>
      <c r="D51" s="2">
        <v>4925400</v>
      </c>
      <c r="E51" s="56">
        <f t="shared" si="1"/>
        <v>1</v>
      </c>
    </row>
    <row r="52" spans="1:5" ht="30" x14ac:dyDescent="0.25">
      <c r="A52" s="44" t="s">
        <v>172</v>
      </c>
      <c r="B52" s="27" t="s">
        <v>216</v>
      </c>
      <c r="C52" s="2">
        <v>105100</v>
      </c>
      <c r="D52" s="2">
        <v>105100</v>
      </c>
      <c r="E52" s="56">
        <f t="shared" si="1"/>
        <v>1</v>
      </c>
    </row>
    <row r="53" spans="1:5" ht="30" x14ac:dyDescent="0.25">
      <c r="A53" s="44" t="s">
        <v>175</v>
      </c>
      <c r="B53" s="27" t="s">
        <v>217</v>
      </c>
      <c r="C53" s="2">
        <v>17300</v>
      </c>
      <c r="D53" s="2">
        <v>0</v>
      </c>
      <c r="E53" s="56">
        <f t="shared" si="1"/>
        <v>0</v>
      </c>
    </row>
    <row r="54" spans="1:5" ht="45" x14ac:dyDescent="0.25">
      <c r="A54" s="44" t="s">
        <v>173</v>
      </c>
      <c r="B54" s="27" t="s">
        <v>137</v>
      </c>
      <c r="C54" s="2">
        <v>1382100</v>
      </c>
      <c r="D54" s="2">
        <v>1382100</v>
      </c>
      <c r="E54" s="56">
        <f t="shared" si="1"/>
        <v>1</v>
      </c>
    </row>
    <row r="55" spans="1:5" ht="45" x14ac:dyDescent="0.25">
      <c r="A55" s="44" t="s">
        <v>174</v>
      </c>
      <c r="B55" s="27" t="s">
        <v>138</v>
      </c>
      <c r="C55" s="2">
        <v>1215700</v>
      </c>
      <c r="D55" s="2">
        <v>1215700</v>
      </c>
      <c r="E55" s="56">
        <f t="shared" si="1"/>
        <v>1</v>
      </c>
    </row>
    <row r="56" spans="1:5" ht="28.5" x14ac:dyDescent="0.25">
      <c r="A56" s="43" t="s">
        <v>176</v>
      </c>
      <c r="B56" s="26" t="s">
        <v>22</v>
      </c>
      <c r="C56" s="1">
        <f>C57+C58+C60+C61+C59</f>
        <v>16830000</v>
      </c>
      <c r="D56" s="1">
        <f>D57+D58+D59+D60+D61</f>
        <v>15078100</v>
      </c>
      <c r="E56" s="56">
        <f t="shared" si="0"/>
        <v>0.89590612002376713</v>
      </c>
    </row>
    <row r="57" spans="1:5" ht="90" x14ac:dyDescent="0.25">
      <c r="A57" s="44" t="s">
        <v>177</v>
      </c>
      <c r="B57" s="27" t="s">
        <v>139</v>
      </c>
      <c r="C57" s="2">
        <v>300800</v>
      </c>
      <c r="D57" s="2">
        <v>300800</v>
      </c>
      <c r="E57" s="56">
        <f t="shared" si="0"/>
        <v>1</v>
      </c>
    </row>
    <row r="58" spans="1:5" ht="45" x14ac:dyDescent="0.25">
      <c r="A58" s="44" t="s">
        <v>178</v>
      </c>
      <c r="B58" s="27" t="s">
        <v>23</v>
      </c>
      <c r="C58" s="2">
        <v>96000</v>
      </c>
      <c r="D58" s="2">
        <v>96000</v>
      </c>
      <c r="E58" s="56">
        <f t="shared" si="0"/>
        <v>1</v>
      </c>
    </row>
    <row r="59" spans="1:5" s="59" customFormat="1" ht="75" x14ac:dyDescent="0.25">
      <c r="A59" s="44" t="s">
        <v>218</v>
      </c>
      <c r="B59" s="27" t="s">
        <v>219</v>
      </c>
      <c r="C59" s="2">
        <v>312500</v>
      </c>
      <c r="D59" s="2">
        <v>312500</v>
      </c>
      <c r="E59" s="56">
        <f t="shared" si="0"/>
        <v>1</v>
      </c>
    </row>
    <row r="60" spans="1:5" ht="45" x14ac:dyDescent="0.25">
      <c r="A60" s="44" t="s">
        <v>179</v>
      </c>
      <c r="B60" s="27" t="s">
        <v>140</v>
      </c>
      <c r="C60" s="2">
        <v>46700</v>
      </c>
      <c r="D60" s="2">
        <v>46700</v>
      </c>
      <c r="E60" s="57">
        <f t="shared" si="0"/>
        <v>1</v>
      </c>
    </row>
    <row r="61" spans="1:5" x14ac:dyDescent="0.25">
      <c r="A61" s="44" t="s">
        <v>180</v>
      </c>
      <c r="B61" s="27" t="s">
        <v>141</v>
      </c>
      <c r="C61" s="2">
        <f>C62+C63+C64+C65+C66</f>
        <v>16074000</v>
      </c>
      <c r="D61" s="2">
        <f>D62+D63+D64+D65+D66</f>
        <v>14322100</v>
      </c>
      <c r="E61" s="58">
        <f t="shared" si="0"/>
        <v>0.89101032723653106</v>
      </c>
    </row>
    <row r="62" spans="1:5" ht="60" x14ac:dyDescent="0.25">
      <c r="A62" s="44" t="s">
        <v>181</v>
      </c>
      <c r="B62" s="27" t="s">
        <v>220</v>
      </c>
      <c r="C62" s="2">
        <v>303400</v>
      </c>
      <c r="D62" s="2">
        <v>303400</v>
      </c>
      <c r="E62" s="56">
        <f t="shared" si="0"/>
        <v>1</v>
      </c>
    </row>
    <row r="63" spans="1:5" ht="90" x14ac:dyDescent="0.25">
      <c r="A63" s="44" t="s">
        <v>182</v>
      </c>
      <c r="B63" s="27" t="s">
        <v>221</v>
      </c>
      <c r="C63" s="2">
        <v>9974300</v>
      </c>
      <c r="D63" s="2">
        <v>9974300</v>
      </c>
      <c r="E63" s="56">
        <f t="shared" si="0"/>
        <v>1</v>
      </c>
    </row>
    <row r="64" spans="1:5" ht="60" x14ac:dyDescent="0.25">
      <c r="A64" s="44" t="s">
        <v>183</v>
      </c>
      <c r="B64" s="27" t="s">
        <v>142</v>
      </c>
      <c r="C64" s="2">
        <v>1751900</v>
      </c>
      <c r="D64" s="2">
        <v>0</v>
      </c>
      <c r="E64" s="56">
        <f t="shared" si="0"/>
        <v>0</v>
      </c>
    </row>
    <row r="65" spans="1:8" ht="57" customHeight="1" x14ac:dyDescent="0.25">
      <c r="A65" s="44" t="s">
        <v>184</v>
      </c>
      <c r="B65" s="27" t="s">
        <v>222</v>
      </c>
      <c r="C65" s="2">
        <v>66000</v>
      </c>
      <c r="D65" s="2">
        <v>66000</v>
      </c>
      <c r="E65" s="56">
        <f t="shared" si="0"/>
        <v>1</v>
      </c>
    </row>
    <row r="66" spans="1:8" ht="75" x14ac:dyDescent="0.25">
      <c r="A66" s="44" t="s">
        <v>185</v>
      </c>
      <c r="B66" s="27" t="s">
        <v>124</v>
      </c>
      <c r="C66" s="2">
        <v>3978400</v>
      </c>
      <c r="D66" s="2">
        <v>3978400</v>
      </c>
      <c r="E66" s="56">
        <f t="shared" si="0"/>
        <v>1</v>
      </c>
    </row>
    <row r="67" spans="1:8" ht="120.75" hidden="1" customHeight="1" x14ac:dyDescent="0.25">
      <c r="A67" s="44" t="s">
        <v>186</v>
      </c>
      <c r="B67" s="27" t="s">
        <v>134</v>
      </c>
      <c r="C67" s="2">
        <v>0</v>
      </c>
      <c r="D67" s="2">
        <v>0</v>
      </c>
      <c r="E67" s="56" t="e">
        <f t="shared" si="0"/>
        <v>#DIV/0!</v>
      </c>
    </row>
    <row r="68" spans="1:8" ht="28.5" x14ac:dyDescent="0.25">
      <c r="A68" s="43" t="s">
        <v>187</v>
      </c>
      <c r="B68" s="26" t="s">
        <v>24</v>
      </c>
      <c r="C68" s="1">
        <f>C70+C71</f>
        <v>1034000</v>
      </c>
      <c r="D68" s="1">
        <f>D69</f>
        <v>1018999.97</v>
      </c>
      <c r="E68" s="56">
        <f t="shared" si="0"/>
        <v>0.98549320116054151</v>
      </c>
    </row>
    <row r="69" spans="1:8" ht="30" x14ac:dyDescent="0.25">
      <c r="A69" s="44" t="s">
        <v>188</v>
      </c>
      <c r="B69" s="27" t="s">
        <v>143</v>
      </c>
      <c r="C69" s="2">
        <v>1034000</v>
      </c>
      <c r="D69" s="2">
        <f>D70+D71</f>
        <v>1018999.97</v>
      </c>
      <c r="E69" s="56">
        <f t="shared" si="0"/>
        <v>0.98549320116054151</v>
      </c>
    </row>
    <row r="70" spans="1:8" ht="60" x14ac:dyDescent="0.25">
      <c r="A70" s="44" t="s">
        <v>189</v>
      </c>
      <c r="B70" s="27" t="s">
        <v>144</v>
      </c>
      <c r="C70" s="2">
        <v>34000</v>
      </c>
      <c r="D70" s="2">
        <v>34000</v>
      </c>
      <c r="E70" s="56">
        <f t="shared" si="0"/>
        <v>1</v>
      </c>
    </row>
    <row r="71" spans="1:8" s="59" customFormat="1" ht="30" x14ac:dyDescent="0.25">
      <c r="A71" s="44" t="s">
        <v>223</v>
      </c>
      <c r="B71" s="27" t="s">
        <v>224</v>
      </c>
      <c r="C71" s="2">
        <v>1000000</v>
      </c>
      <c r="D71" s="2">
        <v>984999.97</v>
      </c>
      <c r="E71" s="56">
        <f t="shared" si="0"/>
        <v>0.98499996999999995</v>
      </c>
    </row>
    <row r="72" spans="1:8" ht="28.5" x14ac:dyDescent="0.25">
      <c r="A72" s="43" t="s">
        <v>190</v>
      </c>
      <c r="B72" s="26" t="s">
        <v>145</v>
      </c>
      <c r="C72" s="1">
        <f>C73</f>
        <v>23262</v>
      </c>
      <c r="D72" s="1">
        <f>D73</f>
        <v>23262</v>
      </c>
      <c r="E72" s="68">
        <f t="shared" si="0"/>
        <v>1</v>
      </c>
    </row>
    <row r="73" spans="1:8" ht="30" x14ac:dyDescent="0.25">
      <c r="A73" s="44" t="s">
        <v>191</v>
      </c>
      <c r="B73" s="27" t="s">
        <v>146</v>
      </c>
      <c r="C73" s="2">
        <v>23262</v>
      </c>
      <c r="D73" s="2">
        <v>23262</v>
      </c>
      <c r="E73" s="56">
        <v>1</v>
      </c>
    </row>
    <row r="74" spans="1:8" x14ac:dyDescent="0.25">
      <c r="A74" s="46"/>
      <c r="B74" s="12" t="s">
        <v>17</v>
      </c>
      <c r="C74" s="13">
        <f>C40+C5</f>
        <v>122508205.43000001</v>
      </c>
      <c r="D74" s="13">
        <f>D40+D5</f>
        <v>118580618.17</v>
      </c>
      <c r="E74" s="15">
        <f t="shared" si="0"/>
        <v>0.96794021064781499</v>
      </c>
    </row>
    <row r="75" spans="1:8" x14ac:dyDescent="0.25">
      <c r="A75" s="47" t="s">
        <v>29</v>
      </c>
      <c r="B75" s="48" t="s">
        <v>48</v>
      </c>
      <c r="C75" s="49">
        <f>C77+C78+C79+C80+C81</f>
        <v>22739108.309999999</v>
      </c>
      <c r="D75" s="49">
        <f>SUM(D76:D81)</f>
        <v>22583788.309999999</v>
      </c>
      <c r="E75" s="16">
        <f t="shared" si="0"/>
        <v>0.99316947710162873</v>
      </c>
      <c r="F75" s="9"/>
      <c r="G75" s="9"/>
      <c r="H75" s="9"/>
    </row>
    <row r="76" spans="1:8" ht="45" hidden="1" x14ac:dyDescent="0.25">
      <c r="A76" s="67" t="s">
        <v>154</v>
      </c>
      <c r="B76" s="60" t="s">
        <v>151</v>
      </c>
      <c r="C76" s="66">
        <v>0</v>
      </c>
      <c r="D76" s="66">
        <v>0</v>
      </c>
      <c r="E76" s="62" t="e">
        <f t="shared" si="0"/>
        <v>#DIV/0!</v>
      </c>
      <c r="F76" s="9"/>
      <c r="G76" s="9"/>
      <c r="H76" s="9"/>
    </row>
    <row r="77" spans="1:8" ht="47.25" customHeight="1" x14ac:dyDescent="0.25">
      <c r="A77" s="25" t="s">
        <v>30</v>
      </c>
      <c r="B77" s="7" t="s">
        <v>49</v>
      </c>
      <c r="C77" s="32">
        <v>13517937</v>
      </c>
      <c r="D77" s="18">
        <v>13517937</v>
      </c>
      <c r="E77" s="16">
        <f t="shared" si="0"/>
        <v>1</v>
      </c>
      <c r="F77" s="10"/>
      <c r="G77" s="10"/>
      <c r="H77" s="10"/>
    </row>
    <row r="78" spans="1:8" s="59" customFormat="1" ht="33.75" customHeight="1" x14ac:dyDescent="0.25">
      <c r="A78" s="67" t="s">
        <v>153</v>
      </c>
      <c r="B78" s="65" t="s">
        <v>152</v>
      </c>
      <c r="C78" s="64">
        <v>2382148</v>
      </c>
      <c r="D78" s="63">
        <v>2276828</v>
      </c>
      <c r="E78" s="62">
        <f t="shared" si="0"/>
        <v>0.95578780159754972</v>
      </c>
      <c r="F78" s="61"/>
      <c r="G78" s="61"/>
      <c r="H78" s="61"/>
    </row>
    <row r="79" spans="1:8" s="59" customFormat="1" ht="17.25" customHeight="1" x14ac:dyDescent="0.25">
      <c r="A79" s="67" t="s">
        <v>225</v>
      </c>
      <c r="B79" s="65" t="s">
        <v>226</v>
      </c>
      <c r="C79" s="64">
        <v>200000</v>
      </c>
      <c r="D79" s="63">
        <v>200000</v>
      </c>
      <c r="E79" s="62"/>
      <c r="F79" s="61"/>
      <c r="G79" s="61"/>
      <c r="H79" s="61"/>
    </row>
    <row r="80" spans="1:8" x14ac:dyDescent="0.25">
      <c r="A80" s="50" t="s">
        <v>31</v>
      </c>
      <c r="B80" s="7" t="s">
        <v>50</v>
      </c>
      <c r="C80" s="51">
        <v>50000</v>
      </c>
      <c r="D80" s="18">
        <v>0</v>
      </c>
      <c r="E80" s="16">
        <f t="shared" si="0"/>
        <v>0</v>
      </c>
      <c r="F80" s="10"/>
      <c r="G80" s="10"/>
      <c r="H80" s="10"/>
    </row>
    <row r="81" spans="1:8" x14ac:dyDescent="0.25">
      <c r="A81" s="50" t="s">
        <v>32</v>
      </c>
      <c r="B81" s="7" t="s">
        <v>51</v>
      </c>
      <c r="C81" s="51">
        <v>6589023.3099999996</v>
      </c>
      <c r="D81" s="18">
        <v>6589023.3099999996</v>
      </c>
      <c r="E81" s="16">
        <f t="shared" si="0"/>
        <v>1</v>
      </c>
      <c r="F81" s="10"/>
      <c r="G81" s="10"/>
      <c r="H81" s="10"/>
    </row>
    <row r="82" spans="1:8" x14ac:dyDescent="0.25">
      <c r="A82" s="47" t="s">
        <v>33</v>
      </c>
      <c r="B82" s="48" t="s">
        <v>52</v>
      </c>
      <c r="C82" s="49">
        <f>C83</f>
        <v>96000</v>
      </c>
      <c r="D82" s="17">
        <f>D83</f>
        <v>96000</v>
      </c>
      <c r="E82" s="16">
        <f t="shared" si="0"/>
        <v>1</v>
      </c>
      <c r="F82" s="9"/>
      <c r="G82" s="9"/>
      <c r="H82" s="9"/>
    </row>
    <row r="83" spans="1:8" x14ac:dyDescent="0.25">
      <c r="A83" s="25" t="s">
        <v>34</v>
      </c>
      <c r="B83" s="7" t="s">
        <v>53</v>
      </c>
      <c r="C83" s="51">
        <v>96000</v>
      </c>
      <c r="D83" s="18">
        <v>96000</v>
      </c>
      <c r="E83" s="16">
        <f t="shared" ref="E83:E120" si="2">D83/C83</f>
        <v>1</v>
      </c>
      <c r="F83" s="10"/>
      <c r="G83" s="10"/>
      <c r="H83" s="10"/>
    </row>
    <row r="84" spans="1:8" ht="27" customHeight="1" x14ac:dyDescent="0.25">
      <c r="A84" s="52" t="s">
        <v>81</v>
      </c>
      <c r="B84" s="8" t="s">
        <v>83</v>
      </c>
      <c r="C84" s="34">
        <f>SUM(C85:C87)</f>
        <v>306015</v>
      </c>
      <c r="D84" s="34">
        <f>D85+D86</f>
        <v>306015</v>
      </c>
      <c r="E84" s="16">
        <f t="shared" si="2"/>
        <v>1</v>
      </c>
      <c r="F84" s="10"/>
      <c r="G84" s="10"/>
      <c r="H84" s="10"/>
    </row>
    <row r="85" spans="1:8" ht="18.75" customHeight="1" x14ac:dyDescent="0.25">
      <c r="A85" s="50" t="s">
        <v>104</v>
      </c>
      <c r="B85" s="7" t="s">
        <v>105</v>
      </c>
      <c r="C85" s="51">
        <v>46700</v>
      </c>
      <c r="D85" s="18">
        <v>46700</v>
      </c>
      <c r="E85" s="16">
        <f t="shared" si="2"/>
        <v>1</v>
      </c>
      <c r="F85" s="10"/>
      <c r="G85" s="10"/>
      <c r="H85" s="10"/>
    </row>
    <row r="86" spans="1:8" ht="45" x14ac:dyDescent="0.25">
      <c r="A86" s="50" t="s">
        <v>82</v>
      </c>
      <c r="B86" s="7" t="s">
        <v>84</v>
      </c>
      <c r="C86" s="51">
        <v>259315</v>
      </c>
      <c r="D86" s="18">
        <v>259315</v>
      </c>
      <c r="E86" s="16">
        <f>D86/C86</f>
        <v>1</v>
      </c>
      <c r="F86" s="10"/>
      <c r="G86" s="10"/>
      <c r="H86" s="10"/>
    </row>
    <row r="87" spans="1:8" s="59" customFormat="1" hidden="1" x14ac:dyDescent="0.25">
      <c r="A87" s="67" t="s">
        <v>155</v>
      </c>
      <c r="B87" s="65" t="s">
        <v>156</v>
      </c>
      <c r="C87" s="51">
        <v>0</v>
      </c>
      <c r="D87" s="63">
        <v>0</v>
      </c>
      <c r="E87" s="62" t="e">
        <f>D87/C87</f>
        <v>#DIV/0!</v>
      </c>
      <c r="F87" s="61"/>
      <c r="G87" s="61"/>
      <c r="H87" s="61"/>
    </row>
    <row r="88" spans="1:8" x14ac:dyDescent="0.25">
      <c r="A88" s="47" t="s">
        <v>35</v>
      </c>
      <c r="B88" s="48" t="s">
        <v>54</v>
      </c>
      <c r="C88" s="49">
        <f>SUM(C89:C90)</f>
        <v>41041579.719999999</v>
      </c>
      <c r="D88" s="49">
        <f>SUM(D89:D90)</f>
        <v>37845579.719999999</v>
      </c>
      <c r="E88" s="16">
        <f t="shared" si="2"/>
        <v>0.92212775380957002</v>
      </c>
      <c r="F88" s="9"/>
      <c r="G88" s="9"/>
      <c r="H88" s="9"/>
    </row>
    <row r="89" spans="1:8" x14ac:dyDescent="0.25">
      <c r="A89" s="25" t="s">
        <v>36</v>
      </c>
      <c r="B89" s="7" t="s">
        <v>55</v>
      </c>
      <c r="C89" s="32">
        <v>33413829.809999999</v>
      </c>
      <c r="D89" s="18">
        <v>33413829.809999999</v>
      </c>
      <c r="E89" s="16">
        <f t="shared" si="2"/>
        <v>1</v>
      </c>
      <c r="F89" s="10"/>
      <c r="G89" s="10"/>
      <c r="H89" s="10"/>
    </row>
    <row r="90" spans="1:8" x14ac:dyDescent="0.25">
      <c r="A90" s="50" t="s">
        <v>127</v>
      </c>
      <c r="B90" s="7" t="s">
        <v>128</v>
      </c>
      <c r="C90" s="32">
        <v>7627749.9100000001</v>
      </c>
      <c r="D90" s="18">
        <f>C90-1751900-1310100-134000</f>
        <v>4431749.91</v>
      </c>
      <c r="E90" s="16">
        <f t="shared" si="2"/>
        <v>0.58100356753830695</v>
      </c>
      <c r="F90" s="10"/>
      <c r="G90" s="10"/>
      <c r="H90" s="10"/>
    </row>
    <row r="91" spans="1:8" x14ac:dyDescent="0.25">
      <c r="A91" s="47" t="s">
        <v>37</v>
      </c>
      <c r="B91" s="48" t="s">
        <v>56</v>
      </c>
      <c r="C91" s="49">
        <f>SUM(C92:C94)</f>
        <v>8812595.5199999996</v>
      </c>
      <c r="D91" s="49">
        <f>SUM(D92:D94)</f>
        <v>7946271.5199999996</v>
      </c>
      <c r="E91" s="16">
        <f t="shared" si="2"/>
        <v>0.90169479604120084</v>
      </c>
      <c r="F91" s="9"/>
      <c r="G91" s="9"/>
      <c r="H91" s="9"/>
    </row>
    <row r="92" spans="1:8" x14ac:dyDescent="0.25">
      <c r="A92" s="25" t="s">
        <v>38</v>
      </c>
      <c r="B92" s="7" t="s">
        <v>57</v>
      </c>
      <c r="C92" s="32">
        <v>3962863</v>
      </c>
      <c r="D92" s="18">
        <f>C92-866324</f>
        <v>3096539</v>
      </c>
      <c r="E92" s="16">
        <f t="shared" si="2"/>
        <v>0.78138936420461669</v>
      </c>
      <c r="F92" s="10"/>
      <c r="G92" s="10"/>
      <c r="H92" s="10"/>
    </row>
    <row r="93" spans="1:8" x14ac:dyDescent="0.25">
      <c r="A93" s="25" t="s">
        <v>39</v>
      </c>
      <c r="B93" s="7" t="s">
        <v>58</v>
      </c>
      <c r="C93" s="32">
        <v>650841</v>
      </c>
      <c r="D93" s="18">
        <v>650841</v>
      </c>
      <c r="E93" s="16">
        <f t="shared" si="2"/>
        <v>1</v>
      </c>
      <c r="F93" s="10"/>
      <c r="G93" s="10"/>
      <c r="H93" s="10"/>
    </row>
    <row r="94" spans="1:8" x14ac:dyDescent="0.25">
      <c r="A94" s="25" t="s">
        <v>40</v>
      </c>
      <c r="B94" s="7" t="s">
        <v>59</v>
      </c>
      <c r="C94" s="51">
        <v>4198891.5199999996</v>
      </c>
      <c r="D94" s="18">
        <v>4198891.5199999996</v>
      </c>
      <c r="E94" s="16">
        <f t="shared" si="2"/>
        <v>1</v>
      </c>
      <c r="F94" s="10"/>
      <c r="G94" s="10"/>
      <c r="H94" s="10"/>
    </row>
    <row r="95" spans="1:8" x14ac:dyDescent="0.25">
      <c r="A95" s="47" t="s">
        <v>41</v>
      </c>
      <c r="B95" s="48" t="s">
        <v>60</v>
      </c>
      <c r="C95" s="49">
        <f>SUM(C96:C100)</f>
        <v>43906258.219999999</v>
      </c>
      <c r="D95" s="49">
        <f>SUM(D96:D100)</f>
        <v>43887228.219999999</v>
      </c>
      <c r="E95" s="16">
        <f t="shared" si="2"/>
        <v>0.99956657659359982</v>
      </c>
      <c r="F95" s="9"/>
      <c r="G95" s="9"/>
      <c r="H95" s="9"/>
    </row>
    <row r="96" spans="1:8" x14ac:dyDescent="0.25">
      <c r="A96" s="25" t="s">
        <v>42</v>
      </c>
      <c r="B96" s="7" t="s">
        <v>61</v>
      </c>
      <c r="C96" s="32">
        <v>11112387</v>
      </c>
      <c r="D96" s="18">
        <v>11112387</v>
      </c>
      <c r="E96" s="16">
        <f t="shared" si="2"/>
        <v>1</v>
      </c>
      <c r="F96" s="10"/>
      <c r="G96" s="10"/>
      <c r="H96" s="10"/>
    </row>
    <row r="97" spans="1:8" x14ac:dyDescent="0.25">
      <c r="A97" s="25" t="s">
        <v>43</v>
      </c>
      <c r="B97" s="7" t="s">
        <v>62</v>
      </c>
      <c r="C97" s="54">
        <v>14093982.119999999</v>
      </c>
      <c r="D97" s="18">
        <v>14093982.119999999</v>
      </c>
      <c r="E97" s="16">
        <f t="shared" si="2"/>
        <v>1</v>
      </c>
      <c r="F97" s="10"/>
      <c r="G97" s="10"/>
      <c r="H97" s="10"/>
    </row>
    <row r="98" spans="1:8" x14ac:dyDescent="0.25">
      <c r="A98" s="67" t="s">
        <v>157</v>
      </c>
      <c r="B98" s="7" t="s">
        <v>149</v>
      </c>
      <c r="C98" s="54">
        <v>18518506</v>
      </c>
      <c r="D98" s="18">
        <v>18518506</v>
      </c>
      <c r="E98" s="16">
        <f t="shared" si="2"/>
        <v>1</v>
      </c>
      <c r="F98" s="10"/>
      <c r="G98" s="10"/>
      <c r="H98" s="10"/>
    </row>
    <row r="99" spans="1:8" x14ac:dyDescent="0.25">
      <c r="A99" s="25" t="s">
        <v>44</v>
      </c>
      <c r="B99" s="7" t="s">
        <v>63</v>
      </c>
      <c r="C99" s="51">
        <v>162353.1</v>
      </c>
      <c r="D99" s="18">
        <v>162353.1</v>
      </c>
      <c r="E99" s="16">
        <f t="shared" si="2"/>
        <v>1</v>
      </c>
      <c r="F99" s="10"/>
      <c r="G99" s="10"/>
      <c r="H99" s="10"/>
    </row>
    <row r="100" spans="1:8" x14ac:dyDescent="0.25">
      <c r="A100" s="50" t="s">
        <v>135</v>
      </c>
      <c r="B100" s="7" t="s">
        <v>131</v>
      </c>
      <c r="C100" s="51">
        <v>19030</v>
      </c>
      <c r="D100" s="18">
        <v>0</v>
      </c>
      <c r="E100" s="16">
        <f t="shared" si="2"/>
        <v>0</v>
      </c>
      <c r="F100" s="10"/>
      <c r="G100" s="10"/>
      <c r="H100" s="10"/>
    </row>
    <row r="101" spans="1:8" x14ac:dyDescent="0.25">
      <c r="A101" s="47" t="s">
        <v>45</v>
      </c>
      <c r="B101" s="48" t="s">
        <v>64</v>
      </c>
      <c r="C101" s="49">
        <f>C102+C103</f>
        <v>7480276.3799999999</v>
      </c>
      <c r="D101" s="49">
        <f>D102+D103</f>
        <v>7480276.3799999999</v>
      </c>
      <c r="E101" s="16">
        <f t="shared" si="2"/>
        <v>1</v>
      </c>
      <c r="F101" s="9"/>
      <c r="G101" s="9"/>
      <c r="H101" s="9"/>
    </row>
    <row r="102" spans="1:8" x14ac:dyDescent="0.25">
      <c r="A102" s="25" t="s">
        <v>46</v>
      </c>
      <c r="B102" s="7" t="s">
        <v>65</v>
      </c>
      <c r="C102" s="54">
        <v>7446276.3799999999</v>
      </c>
      <c r="D102" s="18">
        <v>7446276.3799999999</v>
      </c>
      <c r="E102" s="16">
        <f t="shared" si="2"/>
        <v>1</v>
      </c>
      <c r="F102" s="10"/>
      <c r="G102" s="10"/>
      <c r="H102" s="10"/>
    </row>
    <row r="103" spans="1:8" s="59" customFormat="1" x14ac:dyDescent="0.25">
      <c r="A103" s="67" t="s">
        <v>158</v>
      </c>
      <c r="B103" s="65" t="s">
        <v>159</v>
      </c>
      <c r="C103" s="54">
        <v>34000</v>
      </c>
      <c r="D103" s="63">
        <v>34000</v>
      </c>
      <c r="E103" s="62">
        <f t="shared" si="2"/>
        <v>1</v>
      </c>
      <c r="F103" s="61"/>
      <c r="G103" s="61"/>
      <c r="H103" s="61"/>
    </row>
    <row r="104" spans="1:8" x14ac:dyDescent="0.25">
      <c r="A104" s="47" t="s">
        <v>47</v>
      </c>
      <c r="B104" s="48" t="s">
        <v>66</v>
      </c>
      <c r="C104" s="49">
        <f>SUM(C105:C107)</f>
        <v>3807164.5</v>
      </c>
      <c r="D104" s="49">
        <f>SUM(D105:D107)</f>
        <v>3706864.5</v>
      </c>
      <c r="E104" s="16">
        <f t="shared" si="2"/>
        <v>0.97365493400666037</v>
      </c>
      <c r="F104" s="9"/>
      <c r="G104" s="9"/>
      <c r="H104" s="9"/>
    </row>
    <row r="105" spans="1:8" x14ac:dyDescent="0.25">
      <c r="A105" s="55">
        <v>1001</v>
      </c>
      <c r="B105" s="53" t="s">
        <v>130</v>
      </c>
      <c r="C105" s="33">
        <v>461028.75</v>
      </c>
      <c r="D105" s="33">
        <v>461028.75</v>
      </c>
      <c r="E105" s="16">
        <f t="shared" si="2"/>
        <v>1</v>
      </c>
      <c r="F105" s="9"/>
      <c r="G105" s="9"/>
      <c r="H105" s="9"/>
    </row>
    <row r="106" spans="1:8" x14ac:dyDescent="0.25">
      <c r="A106" s="55">
        <v>1003</v>
      </c>
      <c r="B106" s="53" t="s">
        <v>150</v>
      </c>
      <c r="C106" s="33">
        <v>3045335.75</v>
      </c>
      <c r="D106" s="33">
        <v>3045335.75</v>
      </c>
      <c r="E106" s="62">
        <f t="shared" si="2"/>
        <v>1</v>
      </c>
      <c r="F106" s="9"/>
      <c r="G106" s="9"/>
      <c r="H106" s="9"/>
    </row>
    <row r="107" spans="1:8" x14ac:dyDescent="0.25">
      <c r="A107" s="50" t="s">
        <v>125</v>
      </c>
      <c r="B107" s="7" t="s">
        <v>126</v>
      </c>
      <c r="C107" s="51">
        <v>300800</v>
      </c>
      <c r="D107" s="18">
        <v>200500</v>
      </c>
      <c r="E107" s="16">
        <f t="shared" si="2"/>
        <v>0.66655585106382975</v>
      </c>
      <c r="F107" s="10"/>
      <c r="G107" s="10"/>
      <c r="H107" s="10"/>
    </row>
    <row r="108" spans="1:8" x14ac:dyDescent="0.25">
      <c r="A108" s="24">
        <v>1200</v>
      </c>
      <c r="B108" s="8" t="s">
        <v>67</v>
      </c>
      <c r="C108" s="34">
        <f>C110</f>
        <v>240000</v>
      </c>
      <c r="D108" s="34">
        <f>D110</f>
        <v>240000</v>
      </c>
      <c r="E108" s="16">
        <f t="shared" si="2"/>
        <v>1</v>
      </c>
      <c r="F108" s="11"/>
      <c r="G108" s="11"/>
      <c r="H108" s="11"/>
    </row>
    <row r="109" spans="1:8" hidden="1" x14ac:dyDescent="0.25">
      <c r="A109" s="25">
        <v>1202</v>
      </c>
      <c r="B109" s="7" t="s">
        <v>68</v>
      </c>
      <c r="C109" s="51">
        <v>190</v>
      </c>
      <c r="D109" s="18">
        <v>190</v>
      </c>
      <c r="E109" s="16">
        <f t="shared" si="2"/>
        <v>1</v>
      </c>
      <c r="F109" s="10"/>
      <c r="G109" s="10"/>
      <c r="H109" s="10"/>
    </row>
    <row r="110" spans="1:8" x14ac:dyDescent="0.25">
      <c r="A110" s="25">
        <v>1202</v>
      </c>
      <c r="B110" s="7" t="s">
        <v>68</v>
      </c>
      <c r="C110" s="51">
        <v>240000</v>
      </c>
      <c r="D110" s="18">
        <v>240000</v>
      </c>
      <c r="E110" s="16">
        <f t="shared" si="2"/>
        <v>1</v>
      </c>
      <c r="F110" s="10"/>
      <c r="G110" s="10"/>
      <c r="H110" s="10"/>
    </row>
    <row r="111" spans="1:8" x14ac:dyDescent="0.25">
      <c r="A111" s="23"/>
      <c r="B111" s="12" t="s">
        <v>69</v>
      </c>
      <c r="C111" s="14">
        <f>C75+C82+C84+C88+C91+C95+C101+C104+C108</f>
        <v>128428997.64999999</v>
      </c>
      <c r="D111" s="19">
        <f>D108+D104+D101+D95+D91+D88+D82+D75+D84</f>
        <v>124092023.64999999</v>
      </c>
      <c r="E111" s="15">
        <f t="shared" si="2"/>
        <v>0.96623057035904536</v>
      </c>
    </row>
    <row r="112" spans="1:8" x14ac:dyDescent="0.25">
      <c r="A112" s="23"/>
      <c r="B112" s="12" t="s">
        <v>70</v>
      </c>
      <c r="C112" s="14">
        <f>C74-C111</f>
        <v>-5920792.2199999839</v>
      </c>
      <c r="D112" s="14">
        <f>D74-D111</f>
        <v>-5511405.4799999893</v>
      </c>
      <c r="E112" s="15">
        <f t="shared" si="2"/>
        <v>0.93085608736325565</v>
      </c>
    </row>
    <row r="113" spans="1:5" ht="28.5" x14ac:dyDescent="0.25">
      <c r="A113" s="24" t="s">
        <v>106</v>
      </c>
      <c r="B113" s="8" t="s">
        <v>71</v>
      </c>
      <c r="C113" s="51">
        <f>C114</f>
        <v>5920792.2199999839</v>
      </c>
      <c r="D113" s="51">
        <f>D114</f>
        <v>5511405.4799999893</v>
      </c>
      <c r="E113" s="16">
        <f t="shared" si="2"/>
        <v>0.93085608736325565</v>
      </c>
    </row>
    <row r="114" spans="1:5" ht="29.25" x14ac:dyDescent="0.25">
      <c r="A114" s="24" t="s">
        <v>107</v>
      </c>
      <c r="B114" s="8" t="s">
        <v>72</v>
      </c>
      <c r="C114" s="51">
        <f>C115+C118</f>
        <v>5920792.2199999839</v>
      </c>
      <c r="D114" s="51">
        <f>D115+D118</f>
        <v>5511405.4799999893</v>
      </c>
      <c r="E114" s="16">
        <f t="shared" si="2"/>
        <v>0.93085608736325565</v>
      </c>
    </row>
    <row r="115" spans="1:5" x14ac:dyDescent="0.25">
      <c r="A115" s="25" t="s">
        <v>108</v>
      </c>
      <c r="B115" s="7" t="s">
        <v>73</v>
      </c>
      <c r="C115" s="51">
        <f>-C74</f>
        <v>-122508205.43000001</v>
      </c>
      <c r="D115" s="51">
        <f>-D74</f>
        <v>-118580618.17</v>
      </c>
      <c r="E115" s="16">
        <f t="shared" si="2"/>
        <v>0.96794021064781499</v>
      </c>
    </row>
    <row r="116" spans="1:5" x14ac:dyDescent="0.25">
      <c r="A116" s="25" t="s">
        <v>109</v>
      </c>
      <c r="B116" s="7" t="s">
        <v>74</v>
      </c>
      <c r="C116" s="51">
        <f>C115</f>
        <v>-122508205.43000001</v>
      </c>
      <c r="D116" s="51">
        <f>D115</f>
        <v>-118580618.17</v>
      </c>
      <c r="E116" s="16">
        <f t="shared" si="2"/>
        <v>0.96794021064781499</v>
      </c>
    </row>
    <row r="117" spans="1:5" ht="30" x14ac:dyDescent="0.25">
      <c r="A117" s="25" t="s">
        <v>110</v>
      </c>
      <c r="B117" s="7" t="s">
        <v>75</v>
      </c>
      <c r="C117" s="51">
        <f>C115</f>
        <v>-122508205.43000001</v>
      </c>
      <c r="D117" s="51">
        <f>D115</f>
        <v>-118580618.17</v>
      </c>
      <c r="E117" s="16">
        <f t="shared" si="2"/>
        <v>0.96794021064781499</v>
      </c>
    </row>
    <row r="118" spans="1:5" x14ac:dyDescent="0.25">
      <c r="A118" s="25" t="s">
        <v>111</v>
      </c>
      <c r="B118" s="7" t="s">
        <v>76</v>
      </c>
      <c r="C118" s="51">
        <f>C111</f>
        <v>128428997.64999999</v>
      </c>
      <c r="D118" s="51">
        <f>D111</f>
        <v>124092023.64999999</v>
      </c>
      <c r="E118" s="16">
        <f t="shared" si="2"/>
        <v>0.96623057035904536</v>
      </c>
    </row>
    <row r="119" spans="1:5" x14ac:dyDescent="0.25">
      <c r="A119" s="25" t="s">
        <v>112</v>
      </c>
      <c r="B119" s="7" t="s">
        <v>77</v>
      </c>
      <c r="C119" s="51">
        <f>C118</f>
        <v>128428997.64999999</v>
      </c>
      <c r="D119" s="51">
        <f>D118</f>
        <v>124092023.64999999</v>
      </c>
      <c r="E119" s="16">
        <f t="shared" si="2"/>
        <v>0.96623057035904536</v>
      </c>
    </row>
    <row r="120" spans="1:5" ht="30" x14ac:dyDescent="0.25">
      <c r="A120" s="25" t="s">
        <v>113</v>
      </c>
      <c r="B120" s="7" t="s">
        <v>78</v>
      </c>
      <c r="C120" s="51">
        <f>C118</f>
        <v>128428997.64999999</v>
      </c>
      <c r="D120" s="51">
        <f>D118</f>
        <v>124092023.64999999</v>
      </c>
      <c r="E120" s="16">
        <f t="shared" si="2"/>
        <v>0.96623057035904536</v>
      </c>
    </row>
    <row r="123" spans="1:5" x14ac:dyDescent="0.25">
      <c r="B123" s="20" t="s">
        <v>79</v>
      </c>
      <c r="C123" s="20" t="s">
        <v>80</v>
      </c>
    </row>
  </sheetData>
  <mergeCells count="2">
    <mergeCell ref="B1:C1"/>
    <mergeCell ref="A2:E2"/>
  </mergeCells>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xxxx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Финотдел</dc:creator>
  <cp:lastModifiedBy>Финотдел</cp:lastModifiedBy>
  <cp:lastPrinted>2019-11-11T07:46:25Z</cp:lastPrinted>
  <dcterms:created xsi:type="dcterms:W3CDTF">2010-11-17T05:42:38Z</dcterms:created>
  <dcterms:modified xsi:type="dcterms:W3CDTF">2020-11-13T09:21:56Z</dcterms:modified>
</cp:coreProperties>
</file>