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Балагаева\Documents\Дума\Дума 5 созыв\2016\апреля 2016\Изменения в бюджет 2016\"/>
    </mc:Choice>
  </mc:AlternateContent>
  <bookViews>
    <workbookView xWindow="120" yWindow="15" windowWidth="18975" windowHeight="1176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9" i="1" l="1"/>
  <c r="F52" i="1"/>
  <c r="F42" i="1"/>
  <c r="F36" i="1"/>
  <c r="F28" i="1"/>
  <c r="C2" i="2" l="1"/>
  <c r="C3" i="2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1" i="2"/>
  <c r="B50" i="2"/>
  <c r="B44" i="2"/>
  <c r="B43" i="2"/>
  <c r="B42" i="2"/>
  <c r="B41" i="2"/>
  <c r="B38" i="2"/>
  <c r="B37" i="2"/>
  <c r="B36" i="2" s="1"/>
  <c r="B35" i="2"/>
  <c r="B34" i="2" s="1"/>
  <c r="B33" i="2" s="1"/>
  <c r="B32" i="2" s="1"/>
  <c r="B31" i="2"/>
  <c r="B28" i="2"/>
  <c r="B26" i="2"/>
  <c r="B25" i="2"/>
  <c r="B24" i="2"/>
  <c r="B23" i="2"/>
  <c r="B22" i="2"/>
  <c r="B21" i="2" s="1"/>
  <c r="B19" i="2"/>
  <c r="B18" i="2" s="1"/>
  <c r="B16" i="2"/>
  <c r="B13" i="2"/>
  <c r="B8" i="2"/>
  <c r="B7" i="2"/>
  <c r="B3" i="2"/>
  <c r="B2" i="2"/>
  <c r="B1" i="2" l="1"/>
  <c r="B53" i="2" s="1"/>
  <c r="B15" i="2"/>
  <c r="A51" i="2" l="1"/>
  <c r="A44" i="2"/>
  <c r="A41" i="2" s="1"/>
  <c r="A37" i="2"/>
  <c r="A36" i="2" s="1"/>
  <c r="A34" i="2"/>
  <c r="A33" i="2" s="1"/>
  <c r="A32" i="2" s="1"/>
  <c r="A29" i="2"/>
  <c r="A28" i="2"/>
  <c r="A22" i="2"/>
  <c r="A21" i="2"/>
  <c r="A18" i="2"/>
  <c r="A16" i="2"/>
  <c r="A15" i="2" s="1"/>
  <c r="A13" i="2"/>
  <c r="A8" i="2"/>
  <c r="A7" i="2"/>
  <c r="A3" i="2"/>
  <c r="A2" i="2"/>
  <c r="A1" i="2" l="1"/>
  <c r="A54" i="2" s="1"/>
  <c r="F55" i="1"/>
  <c r="F40" i="1" l="1"/>
  <c r="F39" i="1" l="1"/>
  <c r="F65" i="1" l="1"/>
  <c r="F48" i="1" l="1"/>
  <c r="F47" i="1" l="1"/>
  <c r="F45" i="1" l="1"/>
  <c r="F44" i="1" s="1"/>
  <c r="F31" i="1"/>
  <c r="F30" i="1" s="1"/>
  <c r="F27" i="1"/>
  <c r="F25" i="1"/>
  <c r="F22" i="1"/>
  <c r="F17" i="1"/>
  <c r="F16" i="1" s="1"/>
  <c r="F12" i="1"/>
  <c r="F11" i="1" s="1"/>
  <c r="F43" i="1" l="1"/>
  <c r="F24" i="1"/>
  <c r="F10" i="1" s="1"/>
  <c r="F68" i="1" l="1"/>
</calcChain>
</file>

<file path=xl/sharedStrings.xml><?xml version="1.0" encoding="utf-8"?>
<sst xmlns="http://schemas.openxmlformats.org/spreadsheetml/2006/main" count="206" uniqueCount="125">
  <si>
    <t>Наименование</t>
  </si>
  <si>
    <t>Код бюджетной классификации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</si>
  <si>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</si>
  <si>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</si>
  <si>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</si>
  <si>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</si>
  <si>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</si>
  <si>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1 01 02020 01 0000 110</t>
  </si>
  <si>
    <t>1 05 00000 00 0000 000</t>
  </si>
  <si>
    <t>Налоги на совокупный доход</t>
  </si>
  <si>
    <t>1 05 02010 02 0000 110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</si>
  <si>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</si>
  <si>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</si>
  <si>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</si>
  <si>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</si>
  <si>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</si>
  <si>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1 06 01020 04 0000 110
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</si>
  <si>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</si>
  <si>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1 06 06000 00 0000 110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</si>
  <si>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</si>
  <si>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</si>
  <si>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</si>
  <si>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</si>
  <si>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</t>
  </si>
  <si>
    <t>1 11 05012 04 0000 120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</si>
  <si>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</si>
  <si>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</si>
  <si>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</si>
  <si>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1 12 00000 00 0000 000</t>
  </si>
  <si>
    <t>1 13 00000 00 0000 000</t>
  </si>
  <si>
    <t>Доходы от оказания платных услуг и компенсации затрат государства</t>
  </si>
  <si>
    <t>1 13 01994 04 0000 130</t>
  </si>
  <si>
    <t>Прочие доходы от оказания платных услуг получателями средств бюджетов городских округов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</si>
  <si>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</si>
  <si>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</si>
  <si>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2 02 01000 00 0000 000</t>
  </si>
  <si>
    <t>Дотации бюджетам субъектов Российской Федерации и муниципальных образований</t>
  </si>
  <si>
    <t>2 02 01007 04 0000 151</t>
  </si>
  <si>
    <t>Дотации бюджетам закрытых административно-территориальных образований</t>
  </si>
  <si>
    <t>2 02 03000 00 0000 000</t>
  </si>
  <si>
    <t>Субвенции бюджетам субъектов Российской Федерации и муниципальных образований</t>
  </si>
  <si>
    <t>2 02 03003 04 1018 151</t>
  </si>
  <si>
    <t>2 02 03015 04 1020 151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</si>
  <si>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</si>
  <si>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2 02 03999 00 0000 151</t>
  </si>
  <si>
    <t>Прочие субвенции</t>
  </si>
  <si>
    <t>2 02 03999 04 2015 151</t>
  </si>
  <si>
    <t>Субвенция на реализацию государственных полномочий по созданию, исполнению полномочий и обеспечению деятельности комиссий по делам несовершеннолетних и защите их прав</t>
  </si>
  <si>
    <t>2 02 03999 04 2016 151</t>
  </si>
  <si>
    <t xml:space="preserve"> 2 02 03999 04 2114 151</t>
  </si>
  <si>
    <t>Субвенция местным бюджетам на осуществление отдельных государственных полномочий Тверской области по созданию административных комиссий</t>
  </si>
  <si>
    <t>2 02 04000 00 0000 000</t>
  </si>
  <si>
    <t>Иные межбюджетные трансферты</t>
  </si>
  <si>
    <t>ИТОГО ДОХОДОВ</t>
  </si>
  <si>
    <t>000</t>
  </si>
  <si>
    <t>к решению Думы ЗАТО Солнечный</t>
  </si>
  <si>
    <t>Сумма</t>
  </si>
  <si>
    <t>руб.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</si>
  <si>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</si>
  <si>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1 01 02030 01 0000 110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</si>
  <si>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</si>
  <si>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1 08 00000 00 0000 000</t>
  </si>
  <si>
    <t>Государственная пошлина</t>
  </si>
  <si>
    <t>Субвенции местным бюджетам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Тверской области</t>
  </si>
  <si>
    <t>1 11 05074 04 0000 120</t>
  </si>
  <si>
    <t>Доходы от сдачи в аренду имущества, составляющего казну городских округов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</si>
  <si>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</si>
  <si>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</si>
  <si>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</si>
  <si>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</si>
  <si>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1 03 02230 01 0000 110</t>
  </si>
  <si>
    <t>1 03 02240 01 0000 110</t>
  </si>
  <si>
    <t>1 03 02250 01 0000 110</t>
  </si>
  <si>
    <t>1 03 02260 01 0000 110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</si>
  <si>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</si>
  <si>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</si>
  <si>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</si>
  <si>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</si>
  <si>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городских округов на государственную регистрацию актов гражданского состояния</t>
  </si>
  <si>
    <t>Субвенция на обеспечение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Тверской области</t>
  </si>
  <si>
    <t>Платежи при пользовании природными ресурсами</t>
  </si>
  <si>
    <t>1 00 00000 00 0000 000</t>
  </si>
  <si>
    <t>Налоговые и неналоговые доходы</t>
  </si>
  <si>
    <t>2 02 03999 04 2153 151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</si>
  <si>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</si>
  <si>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</si>
  <si>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</si>
  <si>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</si>
  <si>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001</t>
  </si>
  <si>
    <t>1 11 05024 04 000 120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</si>
  <si>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</si>
  <si>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субъектов Российской Федерации и муниципальных образований</t>
  </si>
  <si>
    <t>2 02 02000 00 0000 000</t>
  </si>
  <si>
    <t>2 02 02999 00 0000 000</t>
  </si>
  <si>
    <t>Прочие субсидии</t>
  </si>
  <si>
    <t>2 02 02999 04 2012 151</t>
  </si>
  <si>
    <t>2 02 02999 04 2065 151</t>
  </si>
  <si>
    <t>Субсидии на поддержку социальных маршрутов внутреннего водного транспорта</t>
  </si>
  <si>
    <t>1 06 06032 04 0000 110</t>
  </si>
  <si>
    <t>Земельный налог с организаций, обладающих земельным участком, расположенным в границах городских округов</t>
  </si>
  <si>
    <t>Субсидии на организацию обеспечения учащихся начальных классов муниципальных общеобразовательных организаций горячим питанием</t>
  </si>
  <si>
    <t>Субвенции на компенсацию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</si>
  <si>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2 02 04999 04 2164 151</t>
  </si>
  <si>
    <t>Прочие межбюджетные трансферты, передаваемые бюджетам на реализацию мероприятий по обращениям, поступающим к депутатам Законодательного Собрания Тверской области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</si>
  <si>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</si>
  <si>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3 02 02999 04 2071 151</t>
  </si>
  <si>
    <t>Субсидии на организацию отдыха детей в каникулярное время</t>
  </si>
  <si>
    <t>2 02 04025 04 1003 151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</si>
  <si>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</si>
  <si>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1 13 02640 04 0000 130</t>
  </si>
  <si>
    <t>Доходы, поступающие в порядке возмещения расходов, понесенных в связи с эксплуатацией имущества городских округов</t>
  </si>
  <si>
    <t>Прогнозируемые доходы бюджета ЗАТО Солнечный по группам, подгруппам, 
статьям, подстатьям и элементам доходов классификации доходов 
Российской Федерации на 2016 год</t>
  </si>
  <si>
    <t>Субвенции на осуществление отдельных государственных полномочий Тверской области организации проведения на территории Тверской области мероприятий по предупреждению и ликвидации болезней животных, их лечению, отлову и содержанию безнадзорных животных, защите населения от болезней, общих для животных и человека</t>
  </si>
  <si>
    <t>2 02 03999 04 2151 151</t>
  </si>
  <si>
    <t>"О внесении изменений в бюджет ЗАТО Солнечный Тверской области на 2016 год"</t>
  </si>
  <si>
    <t>1 11 07000 00 0000 000</t>
  </si>
  <si>
    <t>1 11 07014 04 0000 120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</si>
  <si>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</si>
  <si>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</si>
  <si>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2 02 02999 04 2071 151</t>
  </si>
  <si>
    <t>Организация обеспечения учащихся начальных классов муниципальных общеобразовательных учреждений горячим питанием</t>
  </si>
  <si>
    <t>Организация отдыха детей в каникулярное время</t>
  </si>
  <si>
    <t>2 02 03029 04 2177 155</t>
  </si>
  <si>
    <t>Приложение № 2</t>
  </si>
  <si>
    <t>от 12.05.2016 № 27-5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</si>
</sst>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>
      <alignment horizontal="left"/>
    </xf>
  </cellStyleXfs>
  <cellXfs count="60">
    <xf numFmtId="0" fontId="0" fillId="0" borderId="0" xfId="0"/>
    <xf numFmtId="49" fontId="2" fillId="0" borderId="1" xfId="0" applyNumberFormat="1" applyFont="1" applyFill="1" applyBorder="1" applyAlignment="1">
      <alignment horizontal="center" wrapText="1"/>
    </xf>
    <xf numFmtId="49" fontId="3" fillId="0" borderId="1" xfId="0" applyNumberFormat="1" applyFont="1" applyFill="1" applyBorder="1" applyAlignment="1">
      <alignment horizontal="center" wrapText="1"/>
    </xf>
    <xf numFmtId="4" fontId="2" fillId="0" borderId="1" xfId="1" applyNumberFormat="1" applyFont="1" applyBorder="1" applyAlignment="1">
      <alignment horizontal="right" vertical="center"/>
    </xf>
    <xf numFmtId="4" fontId="3" fillId="0" borderId="1" xfId="1" applyNumberFormat="1" applyFont="1" applyBorder="1" applyAlignment="1">
      <alignment horizontal="right" vertical="center"/>
    </xf>
    <xf numFmtId="0" fontId="3" fillId="0" borderId="1" xfId="1" applyFont="1" applyBorder="1" applyAlignment="1">
      <alignment horizontal="left" vertical="top" wrapText="1"/>
    </xf>
    <xf numFmtId="4" fontId="5" fillId="0" borderId="1" xfId="1" applyNumberFormat="1" applyFont="1" applyBorder="1" applyAlignment="1">
      <alignment horizontal="right" vertical="center"/>
    </xf>
    <xf numFmtId="0" fontId="2" fillId="0" borderId="5" xfId="0" applyFont="1" applyFill="1" applyBorder="1" applyAlignment="1">
      <alignment horizontal="center" wrapText="1"/>
    </xf>
    <xf numFmtId="4" fontId="3" fillId="0" borderId="6" xfId="1" applyNumberFormat="1" applyFont="1" applyBorder="1" applyAlignment="1">
      <alignment horizontal="right" vertical="center"/>
    </xf>
    <xf numFmtId="0" fontId="2" fillId="0" borderId="1" xfId="1" applyFont="1" applyBorder="1" applyAlignment="1">
      <alignment horizontal="left" vertical="top" wrapText="1"/>
    </xf>
    <xf numFmtId="0" fontId="3" fillId="0" borderId="3" xfId="1" applyFont="1" applyBorder="1" applyAlignment="1">
      <alignment horizontal="left" vertical="top" wrapText="1"/>
    </xf>
    <xf numFmtId="4" fontId="2" fillId="0" borderId="1" xfId="1" applyNumberFormat="1" applyFont="1" applyFill="1" applyBorder="1" applyAlignment="1">
      <alignment horizontal="right" vertical="center"/>
    </xf>
    <xf numFmtId="4" fontId="3" fillId="0" borderId="1" xfId="1" applyNumberFormat="1" applyFont="1" applyFill="1" applyBorder="1" applyAlignment="1">
      <alignment horizontal="right" vertical="center"/>
    </xf>
    <xf numFmtId="4" fontId="6" fillId="0" borderId="1" xfId="0" applyNumberFormat="1" applyFont="1" applyFill="1" applyBorder="1" applyAlignment="1">
      <alignment horizontal="right" vertic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10" fontId="0" fillId="0" borderId="0" xfId="0" applyNumberFormat="1"/>
    <xf numFmtId="0" fontId="3" fillId="0" borderId="3" xfId="1" applyFont="1" applyBorder="1" applyAlignment="1">
      <alignment horizontal="left" wrapText="1"/>
    </xf>
    <xf numFmtId="0" fontId="3" fillId="0" borderId="1" xfId="1" applyFont="1" applyBorder="1" applyAlignment="1">
      <alignment horizontal="left" wrapText="1"/>
    </xf>
    <xf numFmtId="0" fontId="2" fillId="0" borderId="1" xfId="1" applyFont="1" applyBorder="1" applyAlignment="1">
      <alignment horizontal="left" wrapText="1"/>
    </xf>
    <xf numFmtId="0" fontId="3" fillId="0" borderId="1" xfId="1" applyFont="1" applyFill="1" applyBorder="1" applyAlignment="1">
      <alignment horizontal="left" wrapText="1"/>
    </xf>
    <xf numFmtId="0" fontId="2" fillId="0" borderId="1" xfId="1" applyFont="1" applyFill="1" applyBorder="1" applyAlignment="1">
      <alignment horizontal="left" wrapText="1"/>
    </xf>
    <xf numFmtId="0" fontId="3" fillId="0" borderId="1" xfId="1" applyNumberFormat="1" applyFont="1" applyBorder="1" applyAlignment="1">
      <alignment horizontal="left" wrapText="1"/>
    </xf>
    <xf numFmtId="0" fontId="6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3" fillId="0" borderId="2" xfId="1" applyFont="1" applyBorder="1" applyAlignment="1">
      <alignment horizontal="left" wrapText="1"/>
    </xf>
    <xf numFmtId="164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3" xfId="1" applyNumberFormat="1" applyFont="1" applyBorder="1" applyAlignment="1">
      <alignment horizontal="center" wrapText="1"/>
    </xf>
    <xf numFmtId="49" fontId="3" fillId="0" borderId="4" xfId="1" applyNumberFormat="1" applyFont="1" applyBorder="1" applyAlignment="1">
      <alignment horizontal="center" wrapText="1"/>
    </xf>
    <xf numFmtId="49" fontId="3" fillId="0" borderId="2" xfId="1" applyNumberFormat="1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2" fillId="0" borderId="3" xfId="1" applyNumberFormat="1" applyFont="1" applyBorder="1" applyAlignment="1">
      <alignment horizontal="center" wrapText="1"/>
    </xf>
    <xf numFmtId="49" fontId="2" fillId="0" borderId="4" xfId="1" applyNumberFormat="1" applyFont="1" applyBorder="1" applyAlignment="1">
      <alignment horizontal="center" wrapText="1"/>
    </xf>
    <xf numFmtId="49" fontId="2" fillId="0" borderId="2" xfId="1" applyNumberFormat="1" applyFont="1" applyBorder="1" applyAlignment="1">
      <alignment horizontal="center" wrapText="1"/>
    </xf>
    <xf numFmtId="49" fontId="2" fillId="0" borderId="3" xfId="1" applyNumberFormat="1" applyFont="1" applyBorder="1" applyAlignment="1">
      <alignment horizontal="center"/>
    </xf>
    <xf numFmtId="49" fontId="2" fillId="0" borderId="4" xfId="1" applyNumberFormat="1" applyFont="1" applyBorder="1" applyAlignment="1">
      <alignment horizontal="center"/>
    </xf>
    <xf numFmtId="49" fontId="2" fillId="0" borderId="2" xfId="1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0" borderId="4" xfId="1" applyNumberFormat="1" applyFont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3" fillId="0" borderId="4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0" fontId="0" fillId="0" borderId="0" xfId="0" applyAlignme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 wrapText="1"/>
    </xf>
    <xf numFmtId="4" fontId="2" fillId="0" borderId="3" xfId="1" applyNumberFormat="1" applyFont="1" applyBorder="1" applyAlignment="1">
      <alignment horizontal="right" vertical="center"/>
    </xf>
    <xf numFmtId="4" fontId="2" fillId="0" borderId="4" xfId="1" applyNumberFormat="1" applyFont="1" applyBorder="1" applyAlignment="1">
      <alignment horizontal="right" vertical="center"/>
    </xf>
    <xf numFmtId="4" fontId="2" fillId="0" borderId="2" xfId="1" applyNumberFormat="1" applyFont="1" applyBorder="1" applyAlignment="1">
      <alignment horizontal="right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4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3" fillId="0" borderId="3" xfId="0" applyNumberFormat="1" applyFont="1" applyFill="1" applyBorder="1" applyAlignment="1">
      <alignment horizontal="center" wrapText="1"/>
    </xf>
    <xf numFmtId="49" fontId="3" fillId="0" borderId="4" xfId="0" applyNumberFormat="1" applyFont="1" applyFill="1" applyBorder="1" applyAlignment="1">
      <alignment horizontal="center" wrapText="1"/>
    </xf>
    <xf numFmtId="49" fontId="3" fillId="0" borderId="2" xfId="0" applyNumberFormat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8"/>
  <sheetViews>
    <sheetView tabSelected="1" zoomScale="120" zoomScaleNormal="120" workbookViewId="0">
      <selection activeCell="L7" sqref="L7"/>
    </sheetView>
  </sheetViews>
  <sheetFormatPr defaultRowHeight="15" x14ac:dyDescent="0.25"/>
  <cols>
    <col min="1" max="1" width="5.42578125" customWidth="1"/>
    <col min="2" max="2" width="7.85546875" customWidth="1"/>
    <col min="3" max="3" width="11.85546875" customWidth="1"/>
    <col min="4" max="4" width="5.28515625" customWidth="1"/>
    <col min="5" max="5" width="62.5703125" customWidth="1"/>
    <col min="6" max="6" width="16.42578125" customWidth="1"/>
  </cols>
  <sheetData>
    <row r="2" spans="1:6" ht="15.75" x14ac:dyDescent="0.25">
      <c r="E2" s="49" t="s">
        <v>123</v>
      </c>
      <c r="F2" s="49"/>
    </row>
    <row r="3" spans="1:6" ht="15.75" x14ac:dyDescent="0.25">
      <c r="E3" s="49" t="s">
        <v>55</v>
      </c>
      <c r="F3" s="49"/>
    </row>
    <row r="4" spans="1:6" ht="29.25" customHeight="1" x14ac:dyDescent="0.25">
      <c r="E4" s="50" t="s">
        <v>114</v>
      </c>
      <c r="F4" s="50"/>
    </row>
    <row r="5" spans="1:6" ht="15.75" x14ac:dyDescent="0.25">
      <c r="E5" s="49" t="s">
        <v>124</v>
      </c>
      <c r="F5" s="49"/>
    </row>
    <row r="6" spans="1:6" ht="15.75" x14ac:dyDescent="0.25">
      <c r="E6" s="49"/>
      <c r="F6" s="49"/>
    </row>
    <row r="7" spans="1:6" ht="54.75" customHeight="1" x14ac:dyDescent="0.25">
      <c r="A7" s="26" t="s">
        <v>111</v>
      </c>
      <c r="B7" s="26"/>
      <c r="C7" s="26"/>
      <c r="D7" s="26"/>
      <c r="E7" s="26"/>
      <c r="F7" s="26"/>
    </row>
    <row r="8" spans="1:6" x14ac:dyDescent="0.25">
      <c r="A8" s="48"/>
      <c r="B8" s="48"/>
      <c r="C8" s="48"/>
      <c r="D8" s="48"/>
      <c r="E8" s="48"/>
      <c r="F8" s="8" t="s">
        <v>57</v>
      </c>
    </row>
    <row r="9" spans="1:6" ht="29.25" customHeight="1" x14ac:dyDescent="0.25">
      <c r="A9" s="54" t="s">
        <v>1</v>
      </c>
      <c r="B9" s="55"/>
      <c r="C9" s="55"/>
      <c r="D9" s="56"/>
      <c r="E9" s="1" t="s">
        <v>0</v>
      </c>
      <c r="F9" s="7" t="s">
        <v>56</v>
      </c>
    </row>
    <row r="10" spans="1:6" ht="29.25" customHeight="1" x14ac:dyDescent="0.25">
      <c r="A10" s="1" t="s">
        <v>54</v>
      </c>
      <c r="B10" s="54" t="s">
        <v>81</v>
      </c>
      <c r="C10" s="55"/>
      <c r="D10" s="56"/>
      <c r="E10" s="19" t="s">
        <v>82</v>
      </c>
      <c r="F10" s="3">
        <f>F11+F16+F22+F24+F29+F30+F38+F39+F42</f>
        <v>19577789.68</v>
      </c>
    </row>
    <row r="11" spans="1:6" ht="15" customHeight="1" x14ac:dyDescent="0.25">
      <c r="A11" s="1" t="s">
        <v>54</v>
      </c>
      <c r="B11" s="54" t="s">
        <v>2</v>
      </c>
      <c r="C11" s="55"/>
      <c r="D11" s="56"/>
      <c r="E11" s="19" t="s">
        <v>3</v>
      </c>
      <c r="F11" s="3">
        <f>F12</f>
        <v>12962831</v>
      </c>
    </row>
    <row r="12" spans="1:6" ht="15" customHeight="1" x14ac:dyDescent="0.25">
      <c r="A12" s="2" t="s">
        <v>54</v>
      </c>
      <c r="B12" s="57" t="s">
        <v>4</v>
      </c>
      <c r="C12" s="58"/>
      <c r="D12" s="59"/>
      <c r="E12" s="18" t="s">
        <v>5</v>
      </c>
      <c r="F12" s="4">
        <f>F13+F14+F15</f>
        <v>12962831</v>
      </c>
    </row>
    <row r="13" spans="1:6" ht="75" x14ac:dyDescent="0.25">
      <c r="A13" s="2" t="s">
        <v>54</v>
      </c>
      <c r="B13" s="57" t="s">
        <v>6</v>
      </c>
      <c r="C13" s="58"/>
      <c r="D13" s="59"/>
      <c r="E13" s="18" t="s">
        <v>104</v>
      </c>
      <c r="F13" s="4">
        <v>12941485</v>
      </c>
    </row>
    <row r="14" spans="1:6" ht="105" x14ac:dyDescent="0.25">
      <c r="A14" s="2" t="s">
        <v>54</v>
      </c>
      <c r="B14" s="42" t="s">
        <v>7</v>
      </c>
      <c r="C14" s="43"/>
      <c r="D14" s="44"/>
      <c r="E14" s="18" t="s">
        <v>58</v>
      </c>
      <c r="F14" s="4">
        <v>21346</v>
      </c>
    </row>
    <row r="15" spans="1:6" ht="45" hidden="1" x14ac:dyDescent="0.25">
      <c r="A15" s="2" t="s">
        <v>54</v>
      </c>
      <c r="B15" s="42" t="s">
        <v>59</v>
      </c>
      <c r="C15" s="43"/>
      <c r="D15" s="44"/>
      <c r="E15" s="5" t="s">
        <v>60</v>
      </c>
      <c r="F15" s="4">
        <v>0</v>
      </c>
    </row>
    <row r="16" spans="1:6" ht="28.5" x14ac:dyDescent="0.25">
      <c r="A16" s="1" t="s">
        <v>54</v>
      </c>
      <c r="B16" s="36" t="s">
        <v>66</v>
      </c>
      <c r="C16" s="37"/>
      <c r="D16" s="38"/>
      <c r="E16" s="9" t="s">
        <v>67</v>
      </c>
      <c r="F16" s="11">
        <f>F17</f>
        <v>132774</v>
      </c>
    </row>
    <row r="17" spans="1:6" ht="30" x14ac:dyDescent="0.25">
      <c r="A17" s="2" t="s">
        <v>54</v>
      </c>
      <c r="B17" s="42" t="s">
        <v>68</v>
      </c>
      <c r="C17" s="43"/>
      <c r="D17" s="44"/>
      <c r="E17" s="18" t="s">
        <v>69</v>
      </c>
      <c r="F17" s="12">
        <f>F18+F19+F20+F21</f>
        <v>132774</v>
      </c>
    </row>
    <row r="18" spans="1:6" ht="75" x14ac:dyDescent="0.25">
      <c r="A18" s="2" t="s">
        <v>54</v>
      </c>
      <c r="B18" s="42" t="s">
        <v>70</v>
      </c>
      <c r="C18" s="43"/>
      <c r="D18" s="44"/>
      <c r="E18" s="17" t="s">
        <v>74</v>
      </c>
      <c r="F18" s="13">
        <v>43620</v>
      </c>
    </row>
    <row r="19" spans="1:6" ht="90" x14ac:dyDescent="0.25">
      <c r="A19" s="2" t="s">
        <v>54</v>
      </c>
      <c r="B19" s="42" t="s">
        <v>71</v>
      </c>
      <c r="C19" s="43"/>
      <c r="D19" s="44"/>
      <c r="E19" s="10" t="s">
        <v>75</v>
      </c>
      <c r="F19" s="13">
        <v>1454</v>
      </c>
    </row>
    <row r="20" spans="1:6" ht="75" x14ac:dyDescent="0.25">
      <c r="A20" s="2" t="s">
        <v>54</v>
      </c>
      <c r="B20" s="42" t="s">
        <v>72</v>
      </c>
      <c r="C20" s="43"/>
      <c r="D20" s="44"/>
      <c r="E20" s="17" t="s">
        <v>76</v>
      </c>
      <c r="F20" s="13">
        <v>88930</v>
      </c>
    </row>
    <row r="21" spans="1:6" ht="76.5" customHeight="1" x14ac:dyDescent="0.25">
      <c r="A21" s="2" t="s">
        <v>54</v>
      </c>
      <c r="B21" s="42" t="s">
        <v>73</v>
      </c>
      <c r="C21" s="43"/>
      <c r="D21" s="44"/>
      <c r="E21" s="10" t="s">
        <v>77</v>
      </c>
      <c r="F21" s="13">
        <v>-1230</v>
      </c>
    </row>
    <row r="22" spans="1:6" ht="15" customHeight="1" x14ac:dyDescent="0.25">
      <c r="A22" s="1" t="s">
        <v>54</v>
      </c>
      <c r="B22" s="33" t="s">
        <v>8</v>
      </c>
      <c r="C22" s="34"/>
      <c r="D22" s="35"/>
      <c r="E22" s="19" t="s">
        <v>9</v>
      </c>
      <c r="F22" s="3">
        <f>F23</f>
        <v>184494</v>
      </c>
    </row>
    <row r="23" spans="1:6" ht="30" customHeight="1" x14ac:dyDescent="0.25">
      <c r="A23" s="2" t="s">
        <v>54</v>
      </c>
      <c r="B23" s="27" t="s">
        <v>10</v>
      </c>
      <c r="C23" s="28"/>
      <c r="D23" s="29"/>
      <c r="E23" s="18" t="s">
        <v>11</v>
      </c>
      <c r="F23" s="4">
        <v>184494</v>
      </c>
    </row>
    <row r="24" spans="1:6" ht="15" customHeight="1" x14ac:dyDescent="0.25">
      <c r="A24" s="1" t="s">
        <v>54</v>
      </c>
      <c r="B24" s="33" t="s">
        <v>12</v>
      </c>
      <c r="C24" s="34"/>
      <c r="D24" s="35"/>
      <c r="E24" s="19" t="s">
        <v>13</v>
      </c>
      <c r="F24" s="3">
        <f>F25+F27</f>
        <v>1663892.48</v>
      </c>
    </row>
    <row r="25" spans="1:6" ht="15" customHeight="1" x14ac:dyDescent="0.25">
      <c r="A25" s="2" t="s">
        <v>54</v>
      </c>
      <c r="B25" s="27" t="s">
        <v>14</v>
      </c>
      <c r="C25" s="28"/>
      <c r="D25" s="29"/>
      <c r="E25" s="18" t="s">
        <v>15</v>
      </c>
      <c r="F25" s="4">
        <f>F26</f>
        <v>117000</v>
      </c>
    </row>
    <row r="26" spans="1:6" ht="45" customHeight="1" x14ac:dyDescent="0.25">
      <c r="A26" s="2" t="s">
        <v>54</v>
      </c>
      <c r="B26" s="27" t="s">
        <v>16</v>
      </c>
      <c r="C26" s="28"/>
      <c r="D26" s="29"/>
      <c r="E26" s="18" t="s">
        <v>17</v>
      </c>
      <c r="F26" s="4">
        <v>117000</v>
      </c>
    </row>
    <row r="27" spans="1:6" ht="15" customHeight="1" x14ac:dyDescent="0.25">
      <c r="A27" s="2" t="s">
        <v>54</v>
      </c>
      <c r="B27" s="27" t="s">
        <v>18</v>
      </c>
      <c r="C27" s="28"/>
      <c r="D27" s="29"/>
      <c r="E27" s="20" t="s">
        <v>19</v>
      </c>
      <c r="F27" s="4">
        <f>F28</f>
        <v>1546892.48</v>
      </c>
    </row>
    <row r="28" spans="1:6" ht="28.5" customHeight="1" x14ac:dyDescent="0.25">
      <c r="A28" s="2" t="s">
        <v>54</v>
      </c>
      <c r="B28" s="45" t="s">
        <v>98</v>
      </c>
      <c r="C28" s="46"/>
      <c r="D28" s="47"/>
      <c r="E28" s="20" t="s">
        <v>99</v>
      </c>
      <c r="F28" s="12">
        <f>876052.48+670840</f>
        <v>1546892.48</v>
      </c>
    </row>
    <row r="29" spans="1:6" x14ac:dyDescent="0.25">
      <c r="A29" s="1" t="s">
        <v>54</v>
      </c>
      <c r="B29" s="36" t="s">
        <v>61</v>
      </c>
      <c r="C29" s="37"/>
      <c r="D29" s="38"/>
      <c r="E29" s="21" t="s">
        <v>62</v>
      </c>
      <c r="F29" s="3">
        <v>2700</v>
      </c>
    </row>
    <row r="30" spans="1:6" ht="29.25" customHeight="1" x14ac:dyDescent="0.25">
      <c r="A30" s="1" t="s">
        <v>54</v>
      </c>
      <c r="B30" s="33" t="s">
        <v>20</v>
      </c>
      <c r="C30" s="34"/>
      <c r="D30" s="35"/>
      <c r="E30" s="19" t="s">
        <v>21</v>
      </c>
      <c r="F30" s="3">
        <f>F31+F36</f>
        <v>1550668.76</v>
      </c>
    </row>
    <row r="31" spans="1:6" ht="15" customHeight="1" x14ac:dyDescent="0.25">
      <c r="A31" s="2" t="s">
        <v>54</v>
      </c>
      <c r="B31" s="27" t="s">
        <v>22</v>
      </c>
      <c r="C31" s="28"/>
      <c r="D31" s="29"/>
      <c r="E31" s="18" t="s">
        <v>23</v>
      </c>
      <c r="F31" s="4">
        <f>F32+F34+F35+F33</f>
        <v>1328767.76</v>
      </c>
    </row>
    <row r="32" spans="1:6" ht="75.75" customHeight="1" x14ac:dyDescent="0.25">
      <c r="A32" s="2" t="s">
        <v>54</v>
      </c>
      <c r="B32" s="42" t="s">
        <v>24</v>
      </c>
      <c r="C32" s="43"/>
      <c r="D32" s="44"/>
      <c r="E32" s="22" t="s">
        <v>25</v>
      </c>
      <c r="F32" s="4">
        <v>78073.149999999994</v>
      </c>
    </row>
    <row r="33" spans="1:6" ht="80.25" customHeight="1" x14ac:dyDescent="0.25">
      <c r="A33" s="2" t="s">
        <v>88</v>
      </c>
      <c r="B33" s="42" t="s">
        <v>89</v>
      </c>
      <c r="C33" s="43"/>
      <c r="D33" s="44"/>
      <c r="E33" s="22" t="s">
        <v>90</v>
      </c>
      <c r="F33" s="4">
        <v>109276</v>
      </c>
    </row>
    <row r="34" spans="1:6" ht="57" customHeight="1" x14ac:dyDescent="0.25">
      <c r="A34" s="2" t="s">
        <v>54</v>
      </c>
      <c r="B34" s="42" t="s">
        <v>26</v>
      </c>
      <c r="C34" s="43"/>
      <c r="D34" s="44"/>
      <c r="E34" s="18" t="s">
        <v>27</v>
      </c>
      <c r="F34" s="4">
        <v>659270.82999999996</v>
      </c>
    </row>
    <row r="35" spans="1:6" ht="30" x14ac:dyDescent="0.25">
      <c r="A35" s="2" t="s">
        <v>54</v>
      </c>
      <c r="B35" s="42" t="s">
        <v>64</v>
      </c>
      <c r="C35" s="43"/>
      <c r="D35" s="44"/>
      <c r="E35" s="18" t="s">
        <v>65</v>
      </c>
      <c r="F35" s="4">
        <v>482147.78</v>
      </c>
    </row>
    <row r="36" spans="1:6" ht="30" x14ac:dyDescent="0.25">
      <c r="A36" s="2" t="s">
        <v>54</v>
      </c>
      <c r="B36" s="42" t="s">
        <v>115</v>
      </c>
      <c r="C36" s="43"/>
      <c r="D36" s="44"/>
      <c r="E36" s="18" t="s">
        <v>117</v>
      </c>
      <c r="F36" s="4">
        <f>F37</f>
        <v>221901</v>
      </c>
    </row>
    <row r="37" spans="1:6" ht="47.25" customHeight="1" x14ac:dyDescent="0.25">
      <c r="A37" s="2" t="s">
        <v>54</v>
      </c>
      <c r="B37" s="42" t="s">
        <v>116</v>
      </c>
      <c r="C37" s="43"/>
      <c r="D37" s="44"/>
      <c r="E37" s="18" t="s">
        <v>118</v>
      </c>
      <c r="F37" s="4">
        <v>221901</v>
      </c>
    </row>
    <row r="38" spans="1:6" ht="15" customHeight="1" x14ac:dyDescent="0.25">
      <c r="A38" s="1" t="s">
        <v>54</v>
      </c>
      <c r="B38" s="33" t="s">
        <v>28</v>
      </c>
      <c r="C38" s="34"/>
      <c r="D38" s="35"/>
      <c r="E38" s="19" t="s">
        <v>80</v>
      </c>
      <c r="F38" s="6">
        <v>81510</v>
      </c>
    </row>
    <row r="39" spans="1:6" ht="29.25" x14ac:dyDescent="0.25">
      <c r="A39" s="1" t="s">
        <v>54</v>
      </c>
      <c r="B39" s="36" t="s">
        <v>29</v>
      </c>
      <c r="C39" s="37"/>
      <c r="D39" s="38"/>
      <c r="E39" s="19" t="s">
        <v>30</v>
      </c>
      <c r="F39" s="6">
        <f>F40+F41</f>
        <v>2987972.44</v>
      </c>
    </row>
    <row r="40" spans="1:6" ht="30" x14ac:dyDescent="0.25">
      <c r="A40" s="2" t="s">
        <v>54</v>
      </c>
      <c r="B40" s="39" t="s">
        <v>31</v>
      </c>
      <c r="C40" s="40"/>
      <c r="D40" s="41"/>
      <c r="E40" s="23" t="s">
        <v>32</v>
      </c>
      <c r="F40" s="4">
        <f>2362096+610095.84</f>
        <v>2972191.84</v>
      </c>
    </row>
    <row r="41" spans="1:6" ht="45" x14ac:dyDescent="0.25">
      <c r="A41" s="2" t="s">
        <v>54</v>
      </c>
      <c r="B41" s="39" t="s">
        <v>109</v>
      </c>
      <c r="C41" s="40"/>
      <c r="D41" s="41"/>
      <c r="E41" s="23" t="s">
        <v>110</v>
      </c>
      <c r="F41" s="4">
        <v>15780.6</v>
      </c>
    </row>
    <row r="42" spans="1:6" ht="17.25" customHeight="1" x14ac:dyDescent="0.25">
      <c r="A42" s="1" t="s">
        <v>54</v>
      </c>
      <c r="B42" s="30" t="s">
        <v>84</v>
      </c>
      <c r="C42" s="31"/>
      <c r="D42" s="32"/>
      <c r="E42" s="24" t="s">
        <v>85</v>
      </c>
      <c r="F42" s="3">
        <f>2247+8700</f>
        <v>10947</v>
      </c>
    </row>
    <row r="43" spans="1:6" ht="18.75" customHeight="1" x14ac:dyDescent="0.25">
      <c r="A43" s="1" t="s">
        <v>54</v>
      </c>
      <c r="B43" s="33" t="s">
        <v>86</v>
      </c>
      <c r="C43" s="34"/>
      <c r="D43" s="35"/>
      <c r="E43" s="24" t="s">
        <v>87</v>
      </c>
      <c r="F43" s="3">
        <f>F44</f>
        <v>82870900</v>
      </c>
    </row>
    <row r="44" spans="1:6" ht="30" customHeight="1" x14ac:dyDescent="0.25">
      <c r="A44" s="1" t="s">
        <v>54</v>
      </c>
      <c r="B44" s="33" t="s">
        <v>33</v>
      </c>
      <c r="C44" s="34"/>
      <c r="D44" s="35"/>
      <c r="E44" s="19" t="s">
        <v>34</v>
      </c>
      <c r="F44" s="3">
        <f>F45+F55+F65+F47+F52</f>
        <v>82870900</v>
      </c>
    </row>
    <row r="45" spans="1:6" ht="30" customHeight="1" x14ac:dyDescent="0.25">
      <c r="A45" s="1" t="s">
        <v>54</v>
      </c>
      <c r="B45" s="33" t="s">
        <v>35</v>
      </c>
      <c r="C45" s="34"/>
      <c r="D45" s="35"/>
      <c r="E45" s="19" t="s">
        <v>36</v>
      </c>
      <c r="F45" s="3">
        <f>F46</f>
        <v>68755000</v>
      </c>
    </row>
    <row r="46" spans="1:6" ht="30" customHeight="1" x14ac:dyDescent="0.25">
      <c r="A46" s="2" t="s">
        <v>54</v>
      </c>
      <c r="B46" s="27" t="s">
        <v>37</v>
      </c>
      <c r="C46" s="28" t="s">
        <v>37</v>
      </c>
      <c r="D46" s="29" t="s">
        <v>37</v>
      </c>
      <c r="E46" s="18" t="s">
        <v>38</v>
      </c>
      <c r="F46" s="4">
        <v>68755000</v>
      </c>
    </row>
    <row r="47" spans="1:6" ht="30" hidden="1" customHeight="1" x14ac:dyDescent="0.25">
      <c r="A47" s="1" t="s">
        <v>54</v>
      </c>
      <c r="B47" s="33" t="s">
        <v>92</v>
      </c>
      <c r="C47" s="34" t="s">
        <v>39</v>
      </c>
      <c r="D47" s="35" t="s">
        <v>39</v>
      </c>
      <c r="E47" s="19" t="s">
        <v>91</v>
      </c>
      <c r="F47" s="4">
        <f>F48</f>
        <v>0</v>
      </c>
    </row>
    <row r="48" spans="1:6" ht="20.25" hidden="1" customHeight="1" x14ac:dyDescent="0.25">
      <c r="A48" s="2" t="s">
        <v>54</v>
      </c>
      <c r="B48" s="27" t="s">
        <v>93</v>
      </c>
      <c r="C48" s="28"/>
      <c r="D48" s="29"/>
      <c r="E48" s="18" t="s">
        <v>94</v>
      </c>
      <c r="F48" s="4">
        <f>F49+F50+F51</f>
        <v>0</v>
      </c>
    </row>
    <row r="49" spans="1:6" ht="51.75" hidden="1" customHeight="1" x14ac:dyDescent="0.25">
      <c r="A49" s="2" t="s">
        <v>54</v>
      </c>
      <c r="B49" s="27" t="s">
        <v>95</v>
      </c>
      <c r="C49" s="28"/>
      <c r="D49" s="29"/>
      <c r="E49" s="18" t="s">
        <v>100</v>
      </c>
      <c r="F49" s="4">
        <v>0</v>
      </c>
    </row>
    <row r="50" spans="1:6" ht="30" hidden="1" customHeight="1" x14ac:dyDescent="0.25">
      <c r="A50" s="2" t="s">
        <v>54</v>
      </c>
      <c r="B50" s="27" t="s">
        <v>96</v>
      </c>
      <c r="C50" s="28"/>
      <c r="D50" s="29"/>
      <c r="E50" s="18" t="s">
        <v>97</v>
      </c>
      <c r="F50" s="4">
        <v>0</v>
      </c>
    </row>
    <row r="51" spans="1:6" ht="20.25" hidden="1" customHeight="1" x14ac:dyDescent="0.25">
      <c r="A51" s="2" t="s">
        <v>54</v>
      </c>
      <c r="B51" s="27" t="s">
        <v>105</v>
      </c>
      <c r="C51" s="28"/>
      <c r="D51" s="29"/>
      <c r="E51" s="18" t="s">
        <v>106</v>
      </c>
      <c r="F51" s="4">
        <v>0</v>
      </c>
    </row>
    <row r="52" spans="1:6" ht="33" customHeight="1" x14ac:dyDescent="0.25">
      <c r="A52" s="1" t="s">
        <v>54</v>
      </c>
      <c r="B52" s="33" t="s">
        <v>92</v>
      </c>
      <c r="C52" s="34"/>
      <c r="D52" s="35"/>
      <c r="E52" s="19" t="s">
        <v>91</v>
      </c>
      <c r="F52" s="3">
        <f>F53+F54</f>
        <v>177100</v>
      </c>
    </row>
    <row r="53" spans="1:6" ht="44.25" customHeight="1" x14ac:dyDescent="0.25">
      <c r="A53" s="2" t="s">
        <v>54</v>
      </c>
      <c r="B53" s="27" t="s">
        <v>95</v>
      </c>
      <c r="C53" s="28"/>
      <c r="D53" s="29"/>
      <c r="E53" s="18" t="s">
        <v>120</v>
      </c>
      <c r="F53" s="4">
        <v>61000</v>
      </c>
    </row>
    <row r="54" spans="1:6" ht="20.25" customHeight="1" x14ac:dyDescent="0.25">
      <c r="A54" s="2"/>
      <c r="B54" s="27" t="s">
        <v>119</v>
      </c>
      <c r="C54" s="28"/>
      <c r="D54" s="29"/>
      <c r="E54" s="18" t="s">
        <v>121</v>
      </c>
      <c r="F54" s="4">
        <v>116100</v>
      </c>
    </row>
    <row r="55" spans="1:6" ht="29.25" customHeight="1" x14ac:dyDescent="0.25">
      <c r="A55" s="1" t="s">
        <v>54</v>
      </c>
      <c r="B55" s="33" t="s">
        <v>39</v>
      </c>
      <c r="C55" s="34" t="s">
        <v>39</v>
      </c>
      <c r="D55" s="35" t="s">
        <v>39</v>
      </c>
      <c r="E55" s="19" t="s">
        <v>40</v>
      </c>
      <c r="F55" s="3">
        <f>F56+F57+F59+F58</f>
        <v>13908800</v>
      </c>
    </row>
    <row r="56" spans="1:6" ht="33.75" customHeight="1" x14ac:dyDescent="0.25">
      <c r="A56" s="2" t="s">
        <v>54</v>
      </c>
      <c r="B56" s="27" t="s">
        <v>41</v>
      </c>
      <c r="C56" s="28" t="s">
        <v>41</v>
      </c>
      <c r="D56" s="29" t="s">
        <v>41</v>
      </c>
      <c r="E56" s="18" t="s">
        <v>78</v>
      </c>
      <c r="F56" s="4">
        <v>46000</v>
      </c>
    </row>
    <row r="57" spans="1:6" ht="45" customHeight="1" x14ac:dyDescent="0.25">
      <c r="A57" s="2" t="s">
        <v>54</v>
      </c>
      <c r="B57" s="27" t="s">
        <v>42</v>
      </c>
      <c r="C57" s="28" t="s">
        <v>42</v>
      </c>
      <c r="D57" s="29" t="s">
        <v>42</v>
      </c>
      <c r="E57" s="18" t="s">
        <v>43</v>
      </c>
      <c r="F57" s="4">
        <v>71800</v>
      </c>
    </row>
    <row r="58" spans="1:6" ht="45" customHeight="1" x14ac:dyDescent="0.25">
      <c r="A58" s="2"/>
      <c r="B58" s="27" t="s">
        <v>122</v>
      </c>
      <c r="C58" s="28"/>
      <c r="D58" s="29"/>
      <c r="E58" s="18" t="s">
        <v>101</v>
      </c>
      <c r="F58" s="4">
        <v>222500</v>
      </c>
    </row>
    <row r="59" spans="1:6" ht="15" customHeight="1" x14ac:dyDescent="0.25">
      <c r="A59" s="2" t="s">
        <v>54</v>
      </c>
      <c r="B59" s="27" t="s">
        <v>44</v>
      </c>
      <c r="C59" s="28" t="s">
        <v>44</v>
      </c>
      <c r="D59" s="29" t="s">
        <v>44</v>
      </c>
      <c r="E59" s="18" t="s">
        <v>45</v>
      </c>
      <c r="F59" s="4">
        <f>F60++F61+F62+F63+F64</f>
        <v>13568500</v>
      </c>
    </row>
    <row r="60" spans="1:6" ht="48" customHeight="1" x14ac:dyDescent="0.25">
      <c r="A60" s="2" t="s">
        <v>54</v>
      </c>
      <c r="B60" s="27" t="s">
        <v>46</v>
      </c>
      <c r="C60" s="28" t="s">
        <v>46</v>
      </c>
      <c r="D60" s="29" t="s">
        <v>46</v>
      </c>
      <c r="E60" s="18" t="s">
        <v>47</v>
      </c>
      <c r="F60" s="4">
        <v>297400</v>
      </c>
    </row>
    <row r="61" spans="1:6" ht="73.5" customHeight="1" x14ac:dyDescent="0.25">
      <c r="A61" s="2" t="s">
        <v>54</v>
      </c>
      <c r="B61" s="27" t="s">
        <v>48</v>
      </c>
      <c r="C61" s="28" t="s">
        <v>48</v>
      </c>
      <c r="D61" s="29" t="s">
        <v>48</v>
      </c>
      <c r="E61" s="18" t="s">
        <v>79</v>
      </c>
      <c r="F61" s="4">
        <v>9596000</v>
      </c>
    </row>
    <row r="62" spans="1:6" ht="45" customHeight="1" x14ac:dyDescent="0.25">
      <c r="A62" s="2" t="s">
        <v>54</v>
      </c>
      <c r="B62" s="27" t="s">
        <v>49</v>
      </c>
      <c r="C62" s="28" t="s">
        <v>49</v>
      </c>
      <c r="D62" s="29" t="s">
        <v>49</v>
      </c>
      <c r="E62" s="18" t="s">
        <v>50</v>
      </c>
      <c r="F62" s="4">
        <v>66000</v>
      </c>
    </row>
    <row r="63" spans="1:6" ht="60.75" customHeight="1" x14ac:dyDescent="0.25">
      <c r="A63" s="2" t="s">
        <v>54</v>
      </c>
      <c r="B63" s="27" t="s">
        <v>83</v>
      </c>
      <c r="C63" s="28" t="s">
        <v>46</v>
      </c>
      <c r="D63" s="29" t="s">
        <v>46</v>
      </c>
      <c r="E63" s="18" t="s">
        <v>63</v>
      </c>
      <c r="F63" s="4">
        <v>3557000</v>
      </c>
    </row>
    <row r="64" spans="1:6" ht="86.25" customHeight="1" x14ac:dyDescent="0.25">
      <c r="A64" s="2" t="s">
        <v>54</v>
      </c>
      <c r="B64" s="27" t="s">
        <v>113</v>
      </c>
      <c r="C64" s="28"/>
      <c r="D64" s="29"/>
      <c r="E64" s="18" t="s">
        <v>112</v>
      </c>
      <c r="F64" s="4">
        <v>52100</v>
      </c>
    </row>
    <row r="65" spans="1:6" ht="15" customHeight="1" x14ac:dyDescent="0.25">
      <c r="A65" s="1" t="s">
        <v>54</v>
      </c>
      <c r="B65" s="33" t="s">
        <v>51</v>
      </c>
      <c r="C65" s="34" t="s">
        <v>51</v>
      </c>
      <c r="D65" s="35" t="s">
        <v>51</v>
      </c>
      <c r="E65" s="19" t="s">
        <v>52</v>
      </c>
      <c r="F65" s="3">
        <f>F67+F66</f>
        <v>30000</v>
      </c>
    </row>
    <row r="66" spans="1:6" ht="44.25" hidden="1" customHeight="1" x14ac:dyDescent="0.25">
      <c r="A66" s="15" t="s">
        <v>54</v>
      </c>
      <c r="B66" s="27" t="s">
        <v>107</v>
      </c>
      <c r="C66" s="28" t="s">
        <v>51</v>
      </c>
      <c r="D66" s="29" t="s">
        <v>51</v>
      </c>
      <c r="E66" s="25" t="s">
        <v>108</v>
      </c>
      <c r="F66" s="4">
        <v>0</v>
      </c>
    </row>
    <row r="67" spans="1:6" ht="45" customHeight="1" x14ac:dyDescent="0.25">
      <c r="A67" s="14" t="s">
        <v>54</v>
      </c>
      <c r="B67" s="27" t="s">
        <v>102</v>
      </c>
      <c r="C67" s="28"/>
      <c r="D67" s="29"/>
      <c r="E67" s="25" t="s">
        <v>103</v>
      </c>
      <c r="F67" s="4">
        <v>30000</v>
      </c>
    </row>
    <row r="68" spans="1:6" x14ac:dyDescent="0.25">
      <c r="A68" s="51" t="s">
        <v>53</v>
      </c>
      <c r="B68" s="52"/>
      <c r="C68" s="52"/>
      <c r="D68" s="52"/>
      <c r="E68" s="53"/>
      <c r="F68" s="3">
        <f>F10+F43</f>
        <v>102448689.68000001</v>
      </c>
    </row>
  </sheetData>
  <mergeCells count="67">
    <mergeCell ref="B53:D53"/>
    <mergeCell ref="B54:D54"/>
    <mergeCell ref="B47:D47"/>
    <mergeCell ref="B48:D48"/>
    <mergeCell ref="B49:D49"/>
    <mergeCell ref="B50:D50"/>
    <mergeCell ref="B55:D55"/>
    <mergeCell ref="B51:D51"/>
    <mergeCell ref="B58:D58"/>
    <mergeCell ref="B22:D22"/>
    <mergeCell ref="B31:D31"/>
    <mergeCell ref="B32:D32"/>
    <mergeCell ref="B29:D29"/>
    <mergeCell ref="B23:D23"/>
    <mergeCell ref="B24:D24"/>
    <mergeCell ref="B25:D25"/>
    <mergeCell ref="B26:D26"/>
    <mergeCell ref="B27:D27"/>
    <mergeCell ref="B41:D41"/>
    <mergeCell ref="B36:D36"/>
    <mergeCell ref="B37:D37"/>
    <mergeCell ref="B52:D52"/>
    <mergeCell ref="A9:D9"/>
    <mergeCell ref="B18:D18"/>
    <mergeCell ref="B33:D33"/>
    <mergeCell ref="B19:D19"/>
    <mergeCell ref="B20:D20"/>
    <mergeCell ref="B21:D21"/>
    <mergeCell ref="B10:D10"/>
    <mergeCell ref="B11:D11"/>
    <mergeCell ref="B15:D15"/>
    <mergeCell ref="B16:D16"/>
    <mergeCell ref="B17:D17"/>
    <mergeCell ref="B12:D12"/>
    <mergeCell ref="B13:D13"/>
    <mergeCell ref="B14:D14"/>
    <mergeCell ref="B30:D30"/>
    <mergeCell ref="A68:E68"/>
    <mergeCell ref="B60:D60"/>
    <mergeCell ref="B61:D61"/>
    <mergeCell ref="B62:D62"/>
    <mergeCell ref="B65:D65"/>
    <mergeCell ref="B67:D67"/>
    <mergeCell ref="B66:D66"/>
    <mergeCell ref="B64:D64"/>
    <mergeCell ref="B63:D63"/>
    <mergeCell ref="E2:F2"/>
    <mergeCell ref="E3:F3"/>
    <mergeCell ref="E4:F4"/>
    <mergeCell ref="E5:F5"/>
    <mergeCell ref="E6:F6"/>
    <mergeCell ref="A7:F7"/>
    <mergeCell ref="B59:D59"/>
    <mergeCell ref="B56:D56"/>
    <mergeCell ref="B57:D57"/>
    <mergeCell ref="B46:D46"/>
    <mergeCell ref="B42:D42"/>
    <mergeCell ref="B43:D43"/>
    <mergeCell ref="B44:D44"/>
    <mergeCell ref="B39:D39"/>
    <mergeCell ref="B40:D40"/>
    <mergeCell ref="B45:D45"/>
    <mergeCell ref="B34:D34"/>
    <mergeCell ref="B35:D35"/>
    <mergeCell ref="B38:D38"/>
    <mergeCell ref="B28:D28"/>
    <mergeCell ref="A8:E8"/>
  </mergeCells>
  <pageMargins left="0.70866141732283472" right="0" top="0.74803149606299213" bottom="0.74803149606299213" header="0.31496062992125984" footer="0.31496062992125984"/>
  <pageSetup paperSize="9" scale="8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4"/>
  <sheetViews>
    <sheetView topLeftCell="A7" workbookViewId="0">
      <selection activeCell="C27" sqref="C27"/>
    </sheetView>
  </sheetViews>
  <sheetFormatPr defaultRowHeight="15" x14ac:dyDescent="0.25"/>
  <cols>
    <col min="1" max="2" width="21" customWidth="1"/>
  </cols>
  <sheetData>
    <row r="1" spans="1:3" x14ac:dyDescent="0.25">
      <c r="A1" s="3">
        <f>A2+A7+A13+A15+A20+A21+A27+A28+A31</f>
        <v>18676348.68</v>
      </c>
      <c r="B1" s="3">
        <f>B2+B7+B13+B15+B20+B21+B27+B28+B31</f>
        <v>19094926.27</v>
      </c>
      <c r="C1" s="16">
        <f>A1/B1</f>
        <v>0.97807911986245133</v>
      </c>
    </row>
    <row r="2" spans="1:3" x14ac:dyDescent="0.25">
      <c r="A2" s="3">
        <f>A3</f>
        <v>12962831</v>
      </c>
      <c r="B2" s="3">
        <f>B3</f>
        <v>13026938</v>
      </c>
      <c r="C2" s="16">
        <f t="shared" ref="C2:C54" si="0">A2/B2</f>
        <v>0.9950788896055236</v>
      </c>
    </row>
    <row r="3" spans="1:3" x14ac:dyDescent="0.25">
      <c r="A3" s="4">
        <f>A4+A5+A6</f>
        <v>12962831</v>
      </c>
      <c r="B3" s="4">
        <f>B4+B5+B6</f>
        <v>13026938</v>
      </c>
      <c r="C3" s="16">
        <f t="shared" si="0"/>
        <v>0.9950788896055236</v>
      </c>
    </row>
    <row r="4" spans="1:3" x14ac:dyDescent="0.25">
      <c r="A4" s="4">
        <v>12941485</v>
      </c>
      <c r="B4" s="4">
        <v>12952370</v>
      </c>
      <c r="C4" s="16">
        <f t="shared" si="0"/>
        <v>0.99915961325996705</v>
      </c>
    </row>
    <row r="5" spans="1:3" x14ac:dyDescent="0.25">
      <c r="A5" s="4">
        <v>21346</v>
      </c>
      <c r="B5" s="4">
        <v>24751</v>
      </c>
      <c r="C5" s="16">
        <f t="shared" si="0"/>
        <v>0.86242980081612863</v>
      </c>
    </row>
    <row r="6" spans="1:3" x14ac:dyDescent="0.25">
      <c r="A6" s="4">
        <v>0</v>
      </c>
      <c r="B6" s="4">
        <v>49817</v>
      </c>
      <c r="C6" s="16">
        <f t="shared" si="0"/>
        <v>0</v>
      </c>
    </row>
    <row r="7" spans="1:3" x14ac:dyDescent="0.25">
      <c r="A7" s="11">
        <f>A8</f>
        <v>132774</v>
      </c>
      <c r="B7" s="11">
        <f>B8</f>
        <v>234571</v>
      </c>
      <c r="C7" s="16">
        <f t="shared" si="0"/>
        <v>0.56602904877414517</v>
      </c>
    </row>
    <row r="8" spans="1:3" x14ac:dyDescent="0.25">
      <c r="A8" s="12">
        <f>A9+A10+A11+A12</f>
        <v>132774</v>
      </c>
      <c r="B8" s="12">
        <f>B9+B10+B11+B12</f>
        <v>234571</v>
      </c>
      <c r="C8" s="16">
        <f t="shared" si="0"/>
        <v>0.56602904877414517</v>
      </c>
    </row>
    <row r="9" spans="1:3" x14ac:dyDescent="0.25">
      <c r="A9" s="13">
        <v>43620</v>
      </c>
      <c r="B9" s="13">
        <v>80243</v>
      </c>
      <c r="C9" s="16">
        <f t="shared" si="0"/>
        <v>0.54359881858853731</v>
      </c>
    </row>
    <row r="10" spans="1:3" x14ac:dyDescent="0.25">
      <c r="A10" s="13">
        <v>1454</v>
      </c>
      <c r="B10" s="13">
        <v>3363</v>
      </c>
      <c r="C10" s="16">
        <f t="shared" si="0"/>
        <v>0.43235206660719594</v>
      </c>
    </row>
    <row r="11" spans="1:3" x14ac:dyDescent="0.25">
      <c r="A11" s="13">
        <v>88930</v>
      </c>
      <c r="B11" s="13">
        <v>131697</v>
      </c>
      <c r="C11" s="16">
        <f t="shared" si="0"/>
        <v>0.67526215479471818</v>
      </c>
    </row>
    <row r="12" spans="1:3" x14ac:dyDescent="0.25">
      <c r="A12" s="13">
        <v>-1230</v>
      </c>
      <c r="B12" s="13">
        <v>19268</v>
      </c>
      <c r="C12" s="16">
        <f t="shared" si="0"/>
        <v>-6.383641270500312E-2</v>
      </c>
    </row>
    <row r="13" spans="1:3" x14ac:dyDescent="0.25">
      <c r="A13" s="3">
        <f>A14</f>
        <v>184494</v>
      </c>
      <c r="B13" s="3">
        <f>B14</f>
        <v>172424</v>
      </c>
      <c r="C13" s="16">
        <f t="shared" si="0"/>
        <v>1.0700018558901314</v>
      </c>
    </row>
    <row r="14" spans="1:3" x14ac:dyDescent="0.25">
      <c r="A14" s="4">
        <v>184494</v>
      </c>
      <c r="B14" s="4">
        <v>172424</v>
      </c>
      <c r="C14" s="16">
        <f t="shared" si="0"/>
        <v>1.0700018558901314</v>
      </c>
    </row>
    <row r="15" spans="1:3" x14ac:dyDescent="0.25">
      <c r="A15" s="3">
        <f>A16+A18</f>
        <v>993052.48</v>
      </c>
      <c r="B15" s="3">
        <f>B16+B18</f>
        <v>1052204.51</v>
      </c>
      <c r="C15" s="16">
        <f t="shared" si="0"/>
        <v>0.94378276329570188</v>
      </c>
    </row>
    <row r="16" spans="1:3" x14ac:dyDescent="0.25">
      <c r="A16" s="4">
        <f>A17</f>
        <v>117000</v>
      </c>
      <c r="B16" s="4">
        <f>B17</f>
        <v>60000</v>
      </c>
      <c r="C16" s="16">
        <f t="shared" si="0"/>
        <v>1.95</v>
      </c>
    </row>
    <row r="17" spans="1:3" x14ac:dyDescent="0.25">
      <c r="A17" s="4">
        <v>117000</v>
      </c>
      <c r="B17" s="4">
        <v>60000</v>
      </c>
      <c r="C17" s="16">
        <f t="shared" si="0"/>
        <v>1.95</v>
      </c>
    </row>
    <row r="18" spans="1:3" x14ac:dyDescent="0.25">
      <c r="A18" s="4">
        <f>A19</f>
        <v>876052.47999999998</v>
      </c>
      <c r="B18" s="4">
        <f>B19</f>
        <v>992204.51</v>
      </c>
      <c r="C18" s="16">
        <f t="shared" si="0"/>
        <v>0.88293539403484467</v>
      </c>
    </row>
    <row r="19" spans="1:3" x14ac:dyDescent="0.25">
      <c r="A19" s="12">
        <v>876052.47999999998</v>
      </c>
      <c r="B19" s="12">
        <f>1327878.52-338869.53+3195.52</f>
        <v>992204.51</v>
      </c>
      <c r="C19" s="16">
        <f t="shared" si="0"/>
        <v>0.88293539403484467</v>
      </c>
    </row>
    <row r="20" spans="1:3" x14ac:dyDescent="0.25">
      <c r="A20" s="3">
        <v>2700</v>
      </c>
      <c r="B20" s="3">
        <v>12580.6</v>
      </c>
      <c r="C20" s="16">
        <f t="shared" si="0"/>
        <v>0.2146161550323514</v>
      </c>
    </row>
    <row r="21" spans="1:3" x14ac:dyDescent="0.25">
      <c r="A21" s="3">
        <f>A22</f>
        <v>1328767.76</v>
      </c>
      <c r="B21" s="3">
        <f>B22</f>
        <v>1164774.9300000002</v>
      </c>
      <c r="C21" s="16">
        <f t="shared" si="0"/>
        <v>1.1407935780348568</v>
      </c>
    </row>
    <row r="22" spans="1:3" x14ac:dyDescent="0.25">
      <c r="A22" s="4">
        <f>A23+A25+A26+A24</f>
        <v>1328767.76</v>
      </c>
      <c r="B22" s="4">
        <f>B23+B25+B26+B24</f>
        <v>1164774.9300000002</v>
      </c>
      <c r="C22" s="16">
        <f t="shared" si="0"/>
        <v>1.1407935780348568</v>
      </c>
    </row>
    <row r="23" spans="1:3" x14ac:dyDescent="0.25">
      <c r="A23" s="4">
        <v>78073.149999999994</v>
      </c>
      <c r="B23" s="4">
        <f>75849+61956.54</f>
        <v>137805.54</v>
      </c>
      <c r="C23" s="16">
        <f t="shared" si="0"/>
        <v>0.56654580069857852</v>
      </c>
    </row>
    <row r="24" spans="1:3" x14ac:dyDescent="0.25">
      <c r="A24" s="4">
        <v>109276</v>
      </c>
      <c r="B24" s="4">
        <f>8414+2107</f>
        <v>10521</v>
      </c>
      <c r="C24" s="16">
        <f t="shared" si="0"/>
        <v>10.386465164908278</v>
      </c>
    </row>
    <row r="25" spans="1:3" x14ac:dyDescent="0.25">
      <c r="A25" s="4">
        <v>659270.82999999996</v>
      </c>
      <c r="B25" s="4">
        <f>639300.59-73457.47</f>
        <v>565843.12</v>
      </c>
      <c r="C25" s="16">
        <f t="shared" si="0"/>
        <v>1.1651123901621354</v>
      </c>
    </row>
    <row r="26" spans="1:3" x14ac:dyDescent="0.25">
      <c r="A26" s="4">
        <v>482147.78</v>
      </c>
      <c r="B26" s="4">
        <f>353915.8+96689.47</f>
        <v>450605.27</v>
      </c>
      <c r="C26" s="16">
        <f t="shared" si="0"/>
        <v>1.0700003131343758</v>
      </c>
    </row>
    <row r="27" spans="1:3" x14ac:dyDescent="0.25">
      <c r="A27" s="6">
        <v>81510</v>
      </c>
      <c r="B27" s="6">
        <v>114000</v>
      </c>
      <c r="C27" s="16">
        <f t="shared" si="0"/>
        <v>0.71499999999999997</v>
      </c>
    </row>
    <row r="28" spans="1:3" x14ac:dyDescent="0.25">
      <c r="A28" s="6">
        <f>A29+A30</f>
        <v>2987972.44</v>
      </c>
      <c r="B28" s="6">
        <f>B29+B30</f>
        <v>3211162.29</v>
      </c>
      <c r="C28" s="16">
        <f t="shared" si="0"/>
        <v>0.93049561814578985</v>
      </c>
    </row>
    <row r="29" spans="1:3" x14ac:dyDescent="0.25">
      <c r="A29" s="4">
        <f>2362096+610095.84</f>
        <v>2972191.84</v>
      </c>
      <c r="B29" s="4">
        <v>3196696.16</v>
      </c>
      <c r="C29" s="16">
        <f t="shared" si="0"/>
        <v>0.92976989092388429</v>
      </c>
    </row>
    <row r="30" spans="1:3" x14ac:dyDescent="0.25">
      <c r="A30" s="4">
        <v>15780.6</v>
      </c>
      <c r="B30" s="4">
        <v>14466.13</v>
      </c>
      <c r="C30" s="16">
        <f t="shared" si="0"/>
        <v>1.0908653523782796</v>
      </c>
    </row>
    <row r="31" spans="1:3" x14ac:dyDescent="0.25">
      <c r="A31" s="3">
        <v>2247</v>
      </c>
      <c r="B31" s="3">
        <f>420.4+104350.54+1500</f>
        <v>106270.93999999999</v>
      </c>
      <c r="C31" s="16">
        <f t="shared" si="0"/>
        <v>2.1144068171411678E-2</v>
      </c>
    </row>
    <row r="32" spans="1:3" x14ac:dyDescent="0.25">
      <c r="A32" s="3">
        <f>A33</f>
        <v>82663800</v>
      </c>
      <c r="B32" s="3">
        <f>B33</f>
        <v>84445000</v>
      </c>
      <c r="C32" s="16">
        <f t="shared" si="0"/>
        <v>0.97890698087512584</v>
      </c>
    </row>
    <row r="33" spans="1:3" x14ac:dyDescent="0.25">
      <c r="A33" s="3">
        <f>A34+A41+A51+A36</f>
        <v>82663800</v>
      </c>
      <c r="B33" s="3">
        <f>B34+B41+B50+B36</f>
        <v>84445000</v>
      </c>
      <c r="C33" s="16">
        <f t="shared" si="0"/>
        <v>0.97890698087512584</v>
      </c>
    </row>
    <row r="34" spans="1:3" x14ac:dyDescent="0.25">
      <c r="A34" s="3">
        <f>A35</f>
        <v>68755000</v>
      </c>
      <c r="B34" s="3">
        <f>B35</f>
        <v>66911400</v>
      </c>
      <c r="C34" s="16">
        <f t="shared" si="0"/>
        <v>1.0275528534748937</v>
      </c>
    </row>
    <row r="35" spans="1:3" x14ac:dyDescent="0.25">
      <c r="A35" s="4">
        <v>68755000</v>
      </c>
      <c r="B35" s="4">
        <f>74346000-7434600</f>
        <v>66911400</v>
      </c>
      <c r="C35" s="16">
        <f t="shared" si="0"/>
        <v>1.0275528534748937</v>
      </c>
    </row>
    <row r="36" spans="1:3" x14ac:dyDescent="0.25">
      <c r="A36" s="4">
        <f>A37</f>
        <v>0</v>
      </c>
      <c r="B36" s="4">
        <f>B37</f>
        <v>3827200</v>
      </c>
      <c r="C36" s="16">
        <f t="shared" si="0"/>
        <v>0</v>
      </c>
    </row>
    <row r="37" spans="1:3" x14ac:dyDescent="0.25">
      <c r="A37" s="4">
        <f>A38+A39+A40</f>
        <v>0</v>
      </c>
      <c r="B37" s="4">
        <f>B38+B39+B40</f>
        <v>3827200</v>
      </c>
      <c r="C37" s="16">
        <f t="shared" si="0"/>
        <v>0</v>
      </c>
    </row>
    <row r="38" spans="1:3" x14ac:dyDescent="0.25">
      <c r="A38" s="4">
        <v>0</v>
      </c>
      <c r="B38" s="4">
        <f>65000+58000</f>
        <v>123000</v>
      </c>
      <c r="C38" s="16">
        <f t="shared" si="0"/>
        <v>0</v>
      </c>
    </row>
    <row r="39" spans="1:3" x14ac:dyDescent="0.25">
      <c r="A39" s="4">
        <v>0</v>
      </c>
      <c r="B39" s="4">
        <v>3572900</v>
      </c>
      <c r="C39" s="16">
        <f t="shared" si="0"/>
        <v>0</v>
      </c>
    </row>
    <row r="40" spans="1:3" x14ac:dyDescent="0.25">
      <c r="A40" s="4">
        <v>0</v>
      </c>
      <c r="B40" s="4">
        <v>131300</v>
      </c>
      <c r="C40" s="16">
        <f t="shared" si="0"/>
        <v>0</v>
      </c>
    </row>
    <row r="41" spans="1:3" x14ac:dyDescent="0.25">
      <c r="A41" s="3">
        <f>A42+A43+A44</f>
        <v>13908800</v>
      </c>
      <c r="B41" s="3">
        <f>B42+B43+B44</f>
        <v>13680700</v>
      </c>
      <c r="C41" s="16">
        <f t="shared" si="0"/>
        <v>1.0166731234512854</v>
      </c>
    </row>
    <row r="42" spans="1:3" x14ac:dyDescent="0.25">
      <c r="A42" s="4">
        <v>46000</v>
      </c>
      <c r="B42" s="4">
        <f>55700-600-5500</f>
        <v>49600</v>
      </c>
      <c r="C42" s="16">
        <f t="shared" si="0"/>
        <v>0.92741935483870963</v>
      </c>
    </row>
    <row r="43" spans="1:3" x14ac:dyDescent="0.25">
      <c r="A43" s="4">
        <v>71800</v>
      </c>
      <c r="B43" s="4">
        <f>62800-600-6300</f>
        <v>55900</v>
      </c>
      <c r="C43" s="16">
        <f t="shared" si="0"/>
        <v>1.2844364937388193</v>
      </c>
    </row>
    <row r="44" spans="1:3" x14ac:dyDescent="0.25">
      <c r="A44" s="4">
        <f>A45++A46+A47+A48+A49+A50</f>
        <v>13791000</v>
      </c>
      <c r="B44" s="4">
        <f>B45++B46+B47+B48+B49</f>
        <v>13575200</v>
      </c>
      <c r="C44" s="16">
        <f t="shared" si="0"/>
        <v>1.0158966350403678</v>
      </c>
    </row>
    <row r="45" spans="1:3" x14ac:dyDescent="0.25">
      <c r="A45" s="4">
        <v>297400</v>
      </c>
      <c r="B45" s="4">
        <v>297400</v>
      </c>
      <c r="C45" s="16">
        <f t="shared" si="0"/>
        <v>1</v>
      </c>
    </row>
    <row r="46" spans="1:3" x14ac:dyDescent="0.25">
      <c r="A46" s="4">
        <v>9596000</v>
      </c>
      <c r="B46" s="4">
        <v>9270000</v>
      </c>
      <c r="C46" s="16">
        <f t="shared" si="0"/>
        <v>1.0351672060409924</v>
      </c>
    </row>
    <row r="47" spans="1:3" x14ac:dyDescent="0.25">
      <c r="A47" s="4">
        <v>66000</v>
      </c>
      <c r="B47" s="4">
        <v>66000</v>
      </c>
      <c r="C47" s="16">
        <f t="shared" si="0"/>
        <v>1</v>
      </c>
    </row>
    <row r="48" spans="1:3" x14ac:dyDescent="0.25">
      <c r="A48" s="4">
        <v>3557000</v>
      </c>
      <c r="B48" s="4">
        <v>3776000</v>
      </c>
      <c r="C48" s="16">
        <f t="shared" si="0"/>
        <v>0.9420021186440678</v>
      </c>
    </row>
    <row r="49" spans="1:3" x14ac:dyDescent="0.25">
      <c r="A49" s="4">
        <v>222500</v>
      </c>
      <c r="B49" s="4">
        <v>165800</v>
      </c>
      <c r="C49" s="16">
        <f t="shared" si="0"/>
        <v>1.3419782870928829</v>
      </c>
    </row>
    <row r="50" spans="1:3" x14ac:dyDescent="0.25">
      <c r="A50" s="4">
        <v>52100</v>
      </c>
      <c r="B50" s="3">
        <f>B52+B51</f>
        <v>25700</v>
      </c>
      <c r="C50" s="16">
        <f t="shared" si="0"/>
        <v>2.027237354085603</v>
      </c>
    </row>
    <row r="51" spans="1:3" x14ac:dyDescent="0.25">
      <c r="A51" s="3">
        <f>A53+A52</f>
        <v>0</v>
      </c>
      <c r="B51" s="4">
        <v>700</v>
      </c>
      <c r="C51" s="16">
        <f t="shared" si="0"/>
        <v>0</v>
      </c>
    </row>
    <row r="52" spans="1:3" x14ac:dyDescent="0.25">
      <c r="A52" s="4">
        <v>0</v>
      </c>
      <c r="B52" s="4">
        <v>25000</v>
      </c>
      <c r="C52" s="16">
        <f t="shared" si="0"/>
        <v>0</v>
      </c>
    </row>
    <row r="53" spans="1:3" x14ac:dyDescent="0.25">
      <c r="A53" s="4">
        <v>0</v>
      </c>
      <c r="B53" s="3">
        <f>B1+B32</f>
        <v>103539926.27</v>
      </c>
      <c r="C53" s="16">
        <f t="shared" si="0"/>
        <v>0</v>
      </c>
    </row>
    <row r="54" spans="1:3" x14ac:dyDescent="0.25">
      <c r="A54" s="3">
        <f>A1+A32</f>
        <v>101340148.68000001</v>
      </c>
      <c r="C54" s="16" t="e">
        <f t="shared" si="0"/>
        <v>#DIV/0!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xxxx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Финотдел</dc:creator>
  <cp:lastModifiedBy>Балагаева</cp:lastModifiedBy>
  <cp:lastPrinted>2016-05-18T08:52:15Z</cp:lastPrinted>
  <dcterms:created xsi:type="dcterms:W3CDTF">2009-01-13T08:45:33Z</dcterms:created>
  <dcterms:modified xsi:type="dcterms:W3CDTF">2016-05-18T08:52:24Z</dcterms:modified>
</cp:coreProperties>
</file>