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инотдел\Documents\Бюджет\Бюджет 2015\Годовой отчет\Решение Думы\"/>
    </mc:Choice>
  </mc:AlternateContent>
  <bookViews>
    <workbookView xWindow="120" yWindow="135" windowWidth="18975" windowHeight="11760"/>
  </bookViews>
  <sheets>
    <sheet name="ведомственная" sheetId="1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G169" i="1" l="1"/>
  <c r="G274" i="1"/>
  <c r="G273" i="1"/>
  <c r="G215" i="1"/>
  <c r="G214" i="1"/>
  <c r="G213" i="1"/>
  <c r="G212" i="1" s="1"/>
  <c r="G209" i="1"/>
  <c r="G208" i="1"/>
  <c r="G206" i="1" s="1"/>
  <c r="G205" i="1" s="1"/>
  <c r="G207" i="1"/>
  <c r="G187" i="1"/>
  <c r="G186" i="1"/>
  <c r="G181" i="1"/>
  <c r="G180" i="1"/>
  <c r="G179" i="1"/>
  <c r="G178" i="1" s="1"/>
  <c r="G176" i="1"/>
  <c r="G175" i="1"/>
  <c r="G171" i="1"/>
  <c r="G170" i="1"/>
  <c r="G168" i="1" s="1"/>
  <c r="G167" i="1" s="1"/>
  <c r="G164" i="1"/>
  <c r="G160" i="1"/>
  <c r="G108" i="1"/>
  <c r="G86" i="1"/>
  <c r="G85" i="1" s="1"/>
  <c r="G84" i="1" s="1"/>
  <c r="G83" i="1" s="1"/>
  <c r="G82" i="1" s="1"/>
  <c r="G81" i="1"/>
  <c r="G25" i="1"/>
  <c r="G24" i="1"/>
  <c r="G272" i="1"/>
  <c r="G271" i="1" s="1"/>
  <c r="G270" i="1" s="1"/>
  <c r="G269" i="1" s="1"/>
  <c r="G268" i="1" s="1"/>
  <c r="G267" i="1" s="1"/>
  <c r="G265" i="1"/>
  <c r="G264" i="1"/>
  <c r="G263" i="1" s="1"/>
  <c r="G262" i="1" s="1"/>
  <c r="G261" i="1" s="1"/>
  <c r="G257" i="1"/>
  <c r="G256" i="1" s="1"/>
  <c r="G255" i="1" s="1"/>
  <c r="G254" i="1" s="1"/>
  <c r="G253" i="1" s="1"/>
  <c r="G252" i="1" s="1"/>
  <c r="G250" i="1"/>
  <c r="G249" i="1"/>
  <c r="G248" i="1" s="1"/>
  <c r="G247" i="1" s="1"/>
  <c r="G246" i="1" s="1"/>
  <c r="G243" i="1"/>
  <c r="G242" i="1" s="1"/>
  <c r="G241" i="1" s="1"/>
  <c r="G240" i="1" s="1"/>
  <c r="G238" i="1"/>
  <c r="G237" i="1" s="1"/>
  <c r="G235" i="1"/>
  <c r="G234" i="1" s="1"/>
  <c r="G233" i="1" s="1"/>
  <c r="G232" i="1" s="1"/>
  <c r="G226" i="1" s="1"/>
  <c r="G230" i="1"/>
  <c r="G229" i="1" s="1"/>
  <c r="G228" i="1" s="1"/>
  <c r="G227" i="1" s="1"/>
  <c r="G224" i="1"/>
  <c r="G222" i="1"/>
  <c r="G221" i="1"/>
  <c r="G219" i="1"/>
  <c r="G216" i="1"/>
  <c r="G210" i="1"/>
  <c r="G200" i="1"/>
  <c r="G199" i="1" s="1"/>
  <c r="G198" i="1" s="1"/>
  <c r="G197" i="1" s="1"/>
  <c r="G195" i="1"/>
  <c r="G193" i="1"/>
  <c r="G192" i="1" s="1"/>
  <c r="G191" i="1" s="1"/>
  <c r="G190" i="1" s="1"/>
  <c r="G188" i="1"/>
  <c r="G185" i="1"/>
  <c r="G182" i="1"/>
  <c r="G174" i="1"/>
  <c r="G173" i="1"/>
  <c r="G172" i="1"/>
  <c r="G162" i="1"/>
  <c r="G161" i="1"/>
  <c r="G159" i="1"/>
  <c r="G158" i="1" s="1"/>
  <c r="G152" i="1"/>
  <c r="G150" i="1"/>
  <c r="G148" i="1"/>
  <c r="G146" i="1"/>
  <c r="G147" i="1" s="1"/>
  <c r="G144" i="1"/>
  <c r="G140" i="1"/>
  <c r="G139" i="1"/>
  <c r="G137" i="1"/>
  <c r="G135" i="1"/>
  <c r="G134" i="1"/>
  <c r="G133" i="1"/>
  <c r="G132" i="1" s="1"/>
  <c r="G131" i="1" s="1"/>
  <c r="G130" i="1" s="1"/>
  <c r="G128" i="1"/>
  <c r="G127" i="1"/>
  <c r="G126" i="1" s="1"/>
  <c r="G124" i="1"/>
  <c r="G122" i="1"/>
  <c r="G120" i="1"/>
  <c r="G119" i="1" s="1"/>
  <c r="G118" i="1" s="1"/>
  <c r="G117" i="1" s="1"/>
  <c r="G114" i="1"/>
  <c r="G113" i="1"/>
  <c r="G112" i="1" s="1"/>
  <c r="G111" i="1" s="1"/>
  <c r="G110" i="1" s="1"/>
  <c r="G109" i="1" s="1"/>
  <c r="G107" i="1"/>
  <c r="G104" i="1" s="1"/>
  <c r="G100" i="1"/>
  <c r="G98" i="1"/>
  <c r="G97" i="1"/>
  <c r="G96" i="1"/>
  <c r="G95" i="1" s="1"/>
  <c r="G93" i="1"/>
  <c r="G92" i="1"/>
  <c r="G91" i="1" s="1"/>
  <c r="G90" i="1" s="1"/>
  <c r="G89" i="1" s="1"/>
  <c r="G88" i="1"/>
  <c r="G87" i="1" s="1"/>
  <c r="G80" i="1"/>
  <c r="G79" i="1" s="1"/>
  <c r="G78" i="1" s="1"/>
  <c r="G77" i="1"/>
  <c r="G76" i="1"/>
  <c r="G75" i="1" s="1"/>
  <c r="G69" i="1"/>
  <c r="G68" i="1"/>
  <c r="G67" i="1" s="1"/>
  <c r="G66" i="1" s="1"/>
  <c r="G65" i="1" s="1"/>
  <c r="G63" i="1"/>
  <c r="G62" i="1" s="1"/>
  <c r="G61" i="1" s="1"/>
  <c r="G58" i="1"/>
  <c r="G57" i="1"/>
  <c r="G55" i="1"/>
  <c r="G53" i="1"/>
  <c r="G52" i="1"/>
  <c r="G45" i="1" s="1"/>
  <c r="G50" i="1"/>
  <c r="G49" i="1" s="1"/>
  <c r="G47" i="1"/>
  <c r="G46" i="1" s="1"/>
  <c r="G43" i="1"/>
  <c r="G42" i="1" s="1"/>
  <c r="G40" i="1"/>
  <c r="G38" i="1"/>
  <c r="G33" i="1"/>
  <c r="G32" i="1" s="1"/>
  <c r="G31" i="1"/>
  <c r="G30" i="1"/>
  <c r="G23" i="1"/>
  <c r="G22" i="1" s="1"/>
  <c r="G21" i="1"/>
  <c r="G20" i="1" s="1"/>
  <c r="G19" i="1" s="1"/>
  <c r="G17" i="1"/>
  <c r="G16" i="1"/>
  <c r="G74" i="1" l="1"/>
  <c r="G73" i="1" s="1"/>
  <c r="G143" i="1"/>
  <c r="G142" i="1" s="1"/>
  <c r="G141" i="1" s="1"/>
  <c r="G116" i="1" s="1"/>
  <c r="G37" i="1"/>
  <c r="G36" i="1" s="1"/>
  <c r="G35" i="1" s="1"/>
  <c r="G184" i="1"/>
  <c r="G204" i="1"/>
  <c r="G203" i="1" s="1"/>
  <c r="G202" i="1" s="1"/>
  <c r="G157" i="1"/>
  <c r="G156" i="1" s="1"/>
  <c r="G155" i="1" s="1"/>
  <c r="G15" i="1"/>
  <c r="G14" i="1" s="1"/>
  <c r="G103" i="1"/>
  <c r="G102" i="1"/>
  <c r="G94" i="1" s="1"/>
  <c r="G72" i="1"/>
  <c r="G29" i="1"/>
  <c r="G28" i="1" s="1"/>
  <c r="G27" i="1"/>
  <c r="G26" i="1" s="1"/>
  <c r="G259" i="1"/>
  <c r="G260" i="1"/>
  <c r="G177" i="1"/>
  <c r="G166" i="1" s="1"/>
  <c r="G165" i="1" s="1"/>
  <c r="G154" i="1" s="1"/>
  <c r="G13" i="1" l="1"/>
  <c r="G12" i="1" s="1"/>
  <c r="G11" i="1" s="1"/>
  <c r="F274" i="1" l="1"/>
  <c r="F273" i="1"/>
  <c r="F265" i="1"/>
  <c r="F214" i="1"/>
  <c r="F213" i="1"/>
  <c r="F208" i="1"/>
  <c r="F207" i="1"/>
  <c r="F187" i="1" l="1"/>
  <c r="F186" i="1"/>
  <c r="F185" i="1"/>
  <c r="F181" i="1"/>
  <c r="F180" i="1"/>
  <c r="F179" i="1"/>
  <c r="F176" i="1"/>
  <c r="F175" i="1"/>
  <c r="F170" i="1"/>
  <c r="F169" i="1"/>
  <c r="F164" i="1"/>
  <c r="F161" i="1"/>
  <c r="F160" i="1"/>
  <c r="F159" i="1"/>
  <c r="F80" i="1"/>
  <c r="F59" i="1"/>
  <c r="F57" i="1"/>
  <c r="F24" i="1"/>
  <c r="F23" i="1"/>
  <c r="F21" i="1"/>
  <c r="F129" i="1" l="1"/>
  <c r="F121" i="1" l="1"/>
  <c r="F39" i="1"/>
  <c r="F146" i="1" l="1"/>
  <c r="F140" i="1"/>
  <c r="F108" i="1"/>
  <c r="F93" i="1"/>
  <c r="F88" i="1"/>
  <c r="F86" i="1"/>
  <c r="F30" i="1"/>
  <c r="F113" i="1" l="1"/>
  <c r="F77" i="1"/>
  <c r="F251" i="1" l="1"/>
  <c r="F219" i="1"/>
  <c r="F173" i="1"/>
  <c r="F150" i="1"/>
  <c r="F51" i="1"/>
  <c r="F25" i="1" l="1"/>
  <c r="F128" i="1" l="1"/>
  <c r="F195" i="1" l="1"/>
  <c r="F63" i="1" l="1"/>
  <c r="F62" i="1" s="1"/>
  <c r="F61" i="1" s="1"/>
  <c r="F200" i="1" l="1"/>
  <c r="F199" i="1" s="1"/>
  <c r="F198" i="1" s="1"/>
  <c r="F197" i="1" s="1"/>
  <c r="F172" i="1"/>
  <c r="F149" i="1"/>
  <c r="F134" i="1"/>
  <c r="F127" i="1"/>
  <c r="F97" i="1"/>
  <c r="F96" i="1" s="1"/>
  <c r="F100" i="1"/>
  <c r="F139" i="1" l="1"/>
  <c r="F126" i="1"/>
  <c r="F235" i="1" l="1"/>
  <c r="F234" i="1" s="1"/>
  <c r="F238" i="1"/>
  <c r="F237" i="1" s="1"/>
  <c r="F243" i="1"/>
  <c r="F242" i="1" s="1"/>
  <c r="F241" i="1" s="1"/>
  <c r="F230" i="1"/>
  <c r="F229" i="1" s="1"/>
  <c r="F228" i="1" s="1"/>
  <c r="F227" i="1" s="1"/>
  <c r="F158" i="1"/>
  <c r="F193" i="1"/>
  <c r="F174" i="1"/>
  <c r="F168" i="1"/>
  <c r="F188" i="1"/>
  <c r="F184" i="1"/>
  <c r="F182" i="1"/>
  <c r="F178" i="1"/>
  <c r="F257" i="1"/>
  <c r="F256" i="1" s="1"/>
  <c r="F255" i="1" s="1"/>
  <c r="F254" i="1" s="1"/>
  <c r="F253" i="1" s="1"/>
  <c r="F192" i="1" l="1"/>
  <c r="F191" i="1" s="1"/>
  <c r="F190" i="1" s="1"/>
  <c r="F167" i="1"/>
  <c r="F233" i="1"/>
  <c r="F177" i="1"/>
  <c r="F166" i="1" s="1"/>
  <c r="F165" i="1" s="1"/>
  <c r="F162" i="1"/>
  <c r="F157" i="1" s="1"/>
  <c r="F206" i="1" l="1"/>
  <c r="F212" i="1"/>
  <c r="F225" i="1"/>
  <c r="F216" i="1"/>
  <c r="F147" i="1"/>
  <c r="F152" i="1" l="1"/>
  <c r="F148" i="1"/>
  <c r="F144" i="1"/>
  <c r="F120" i="1"/>
  <c r="F122" i="1"/>
  <c r="F124" i="1"/>
  <c r="F133" i="1"/>
  <c r="F135" i="1"/>
  <c r="F137" i="1"/>
  <c r="F92" i="1"/>
  <c r="F91" i="1" s="1"/>
  <c r="F85" i="1"/>
  <c r="F87" i="1"/>
  <c r="F81" i="1"/>
  <c r="F53" i="1"/>
  <c r="F112" i="1"/>
  <c r="F114" i="1"/>
  <c r="F107" i="1"/>
  <c r="F104" i="1" s="1"/>
  <c r="F143" i="1" l="1"/>
  <c r="F142" i="1" s="1"/>
  <c r="F141" i="1" s="1"/>
  <c r="F119" i="1"/>
  <c r="F118" i="1" s="1"/>
  <c r="F117" i="1" s="1"/>
  <c r="F132" i="1"/>
  <c r="F131" i="1" s="1"/>
  <c r="F130" i="1" s="1"/>
  <c r="F111" i="1"/>
  <c r="F84" i="1"/>
  <c r="F43" i="1"/>
  <c r="F42" i="1" s="1"/>
  <c r="F38" i="1"/>
  <c r="F40" i="1"/>
  <c r="F210" i="1"/>
  <c r="F205" i="1" s="1"/>
  <c r="F222" i="1"/>
  <c r="F224" i="1"/>
  <c r="F221" i="1" l="1"/>
  <c r="F204" i="1" s="1"/>
  <c r="F203" i="1" s="1"/>
  <c r="F202" i="1" s="1"/>
  <c r="F37" i="1"/>
  <c r="F36" i="1" s="1"/>
  <c r="F29" i="1"/>
  <c r="F28" i="1" s="1"/>
  <c r="F17" i="1"/>
  <c r="F20" i="1"/>
  <c r="F16" i="1"/>
  <c r="F250" i="1"/>
  <c r="F47" i="1"/>
  <c r="F46" i="1" s="1"/>
  <c r="F79" i="1"/>
  <c r="F78" i="1" s="1"/>
  <c r="F69" i="1"/>
  <c r="F58" i="1"/>
  <c r="F55" i="1"/>
  <c r="F50" i="1"/>
  <c r="F264" i="1"/>
  <c r="F263" i="1" s="1"/>
  <c r="F262" i="1" s="1"/>
  <c r="F261" i="1" s="1"/>
  <c r="F52" i="1" l="1"/>
  <c r="F22" i="1"/>
  <c r="F19" i="1" s="1"/>
  <c r="F15" i="1" s="1"/>
  <c r="F14" i="1" s="1"/>
  <c r="F272" i="1"/>
  <c r="F249" i="1"/>
  <c r="F248" i="1" s="1"/>
  <c r="F247" i="1" s="1"/>
  <c r="F246" i="1" s="1"/>
  <c r="F240" i="1"/>
  <c r="F232" i="1"/>
  <c r="F116" i="1"/>
  <c r="F110" i="1"/>
  <c r="F109" i="1" s="1"/>
  <c r="F98" i="1"/>
  <c r="F95" i="1"/>
  <c r="F90" i="1"/>
  <c r="F89" i="1" s="1"/>
  <c r="F83" i="1"/>
  <c r="F82" i="1" s="1"/>
  <c r="F76" i="1"/>
  <c r="F68" i="1"/>
  <c r="F67" i="1" s="1"/>
  <c r="F66" i="1" s="1"/>
  <c r="F65" i="1" s="1"/>
  <c r="F49" i="1"/>
  <c r="F33" i="1"/>
  <c r="F32" i="1" s="1"/>
  <c r="F31" i="1"/>
  <c r="F27" i="1"/>
  <c r="F26" i="1" s="1"/>
  <c r="F226" i="1" l="1"/>
  <c r="F75" i="1"/>
  <c r="F74" i="1" s="1"/>
  <c r="F73" i="1" s="1"/>
  <c r="F72" i="1" s="1"/>
  <c r="F271" i="1"/>
  <c r="F270" i="1" s="1"/>
  <c r="F269" i="1" s="1"/>
  <c r="F268" i="1" s="1"/>
  <c r="F267" i="1" s="1"/>
  <c r="F45" i="1"/>
  <c r="F252" i="1"/>
  <c r="F156" i="1"/>
  <c r="F155" i="1" s="1"/>
  <c r="F154" i="1" s="1"/>
  <c r="F102" i="1"/>
  <c r="F94" i="1" s="1"/>
  <c r="F103" i="1"/>
  <c r="F260" i="1"/>
  <c r="F259" i="1"/>
  <c r="F35" i="1" l="1"/>
  <c r="F13" i="1" s="1"/>
  <c r="F12" i="1" s="1"/>
  <c r="F11" i="1" l="1"/>
</calcChain>
</file>

<file path=xl/sharedStrings.xml><?xml version="1.0" encoding="utf-8"?>
<sst xmlns="http://schemas.openxmlformats.org/spreadsheetml/2006/main" count="1097" uniqueCount="295">
  <si>
    <t>ППП</t>
  </si>
  <si>
    <t>КЦСР</t>
  </si>
  <si>
    <t>КВР</t>
  </si>
  <si>
    <t>Наименование</t>
  </si>
  <si>
    <t>ВСЕГО</t>
  </si>
  <si>
    <t>Администрация ЗАТО Солнечный</t>
  </si>
  <si>
    <t>Общегосударственные расходы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</si>
  <si>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</si>
  <si>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</si>
  <si>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Резервные фонды органов местного самоуправления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</si>
  <si>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</si>
  <si>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</si>
  <si>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</si>
  <si>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</si>
  <si>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</si>
  <si>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</si>
  <si>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</si>
  <si>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</si>
  <si>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</si>
  <si>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Периодическая печать и издательства</t>
  </si>
  <si>
    <t>Социальная политика</t>
  </si>
  <si>
    <t>Социальное обеспечение населения</t>
  </si>
  <si>
    <t xml:space="preserve">Образование 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</si>
  <si>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</si>
  <si>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</si>
  <si>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</si>
  <si>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</si>
  <si>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Финансовый отдел администрации ЗАТО Солнечный</t>
  </si>
  <si>
    <t>Обеспечение деятельности финансовых, налоговых и таможенных органов и органов надзора</t>
  </si>
  <si>
    <t>001</t>
  </si>
  <si>
    <t>920</t>
  </si>
  <si>
    <t xml:space="preserve"> 001</t>
  </si>
  <si>
    <t>Культура и кинематография</t>
  </si>
  <si>
    <t>Средства массовой информации</t>
  </si>
  <si>
    <t>РП</t>
  </si>
  <si>
    <t>0100</t>
  </si>
  <si>
    <t>0104</t>
  </si>
  <si>
    <t>0111</t>
  </si>
  <si>
    <t>0113</t>
  </si>
  <si>
    <t>0200</t>
  </si>
  <si>
    <t>0203</t>
  </si>
  <si>
    <t>0400</t>
  </si>
  <si>
    <t>0408</t>
  </si>
  <si>
    <t>0500</t>
  </si>
  <si>
    <t>0501</t>
  </si>
  <si>
    <t>0502</t>
  </si>
  <si>
    <t>0503</t>
  </si>
  <si>
    <t>0700</t>
  </si>
  <si>
    <t>0701</t>
  </si>
  <si>
    <t>0702</t>
  </si>
  <si>
    <t>0707</t>
  </si>
  <si>
    <t>0801</t>
  </si>
  <si>
    <t>1000</t>
  </si>
  <si>
    <t>1003</t>
  </si>
  <si>
    <t>1200</t>
  </si>
  <si>
    <t>1202</t>
  </si>
  <si>
    <t>0106</t>
  </si>
  <si>
    <t>0800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</si>
  <si>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</si>
  <si>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</si>
  <si>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</si>
  <si>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</si>
  <si>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Думы ЗАТО Солнечный</t>
  </si>
  <si>
    <t>0304</t>
  </si>
  <si>
    <t>Органы юстиции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</si>
  <si>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</si>
  <si>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</si>
  <si>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</si>
  <si>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</si>
  <si>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</si>
  <si>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</si>
  <si>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</si>
  <si>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</si>
  <si>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002</t>
  </si>
  <si>
    <t>Дума ЗАТО Солнечный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</si>
  <si>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</si>
  <si>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</si>
  <si>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</t>
  </si>
  <si>
    <t>Ревизионная комиссия ЗАТО Солнечный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</si>
  <si>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</si>
  <si>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</si>
  <si>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</si>
  <si>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</si>
  <si>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«Улучшение жилищных условий проживания граждан»</t>
  </si>
  <si>
    <t>0107</t>
  </si>
  <si>
    <t>Проведение выборов и референдумов</t>
  </si>
  <si>
    <t>1004</t>
  </si>
  <si>
    <t>Охрана семьи и детства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</si>
  <si>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</si>
  <si>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</si>
  <si>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ЗАТО Солнечный
«Жилищно-коммунальное хозяйство и благоустройство ЗАТО Солнечный Тверской области» на 2015 - 2017 годы</t>
  </si>
  <si>
    <t>9900000</t>
  </si>
  <si>
    <t>Расходы, не включенные в муниципальные программы ЗАТО Солнечный</t>
  </si>
  <si>
    <t>9990000</t>
  </si>
  <si>
    <t>Расходы на обеспечение деятельности представительного органа местного самоуправления ЗАТО Солнечный, органов местного самоуправления ЗАТО Солнечный</t>
  </si>
  <si>
    <t>9999030</t>
  </si>
  <si>
    <t>Центральный аппарат органов, не включенных в муниципальные программы ЗАТО Солнечный</t>
  </si>
  <si>
    <t>9999020</t>
  </si>
  <si>
    <t>Депутаты Думы ЗАТО Солнечный</t>
  </si>
  <si>
    <t>Муниципальная программа "Муниципальное управление и гражданское общество ЗАТО Солнечный Тверской области" на 2015-2017 годы</t>
  </si>
  <si>
    <t>0910000</t>
  </si>
  <si>
    <t>0900000</t>
  </si>
  <si>
    <t>Подпрограмма "Создание условий для эффективного функционирования администрации ЗАТО Солнечный"</t>
  </si>
  <si>
    <t>0911001</t>
  </si>
  <si>
    <t>Профессиональная переподготовка и повышение квалификации муниципальных служащих</t>
  </si>
  <si>
    <t>0999000</t>
  </si>
  <si>
    <t>Обеспечивающая подпрограмма</t>
  </si>
  <si>
    <t>Глава администрации ЗАТО Солнечный</t>
  </si>
  <si>
    <t>0999001</t>
  </si>
  <si>
    <t>0999002</t>
  </si>
  <si>
    <t>Аппарат администрации ЗАТО Солнечный</t>
  </si>
  <si>
    <t>Мероприятия, не включенные в муниципальные программы ЗАТО Солнечный</t>
  </si>
  <si>
    <t>9940000</t>
  </si>
  <si>
    <t>Проведение выборов в представительные органы местного самоуправления ЗАТО Солнечный</t>
  </si>
  <si>
    <t>9941001</t>
  </si>
  <si>
    <t>0920000</t>
  </si>
  <si>
    <t>Подпрограмма "Поддержка общественного сектора и обеспечение информационной открытости деятельности органов местного самоуправления ЗАТО Солнечный Тверской области"</t>
  </si>
  <si>
    <t>0921002</t>
  </si>
  <si>
    <t>Проведение социологических опросов населения</t>
  </si>
  <si>
    <t>0930000</t>
  </si>
  <si>
    <t>Подпрограмма "Обеспечение взаимодействия с исполнительными органами государственной власти Тверской области"</t>
  </si>
  <si>
    <t>0931001</t>
  </si>
  <si>
    <t>Взаимодействие с Ассоциацией "Совет муниципальных образований"</t>
  </si>
  <si>
    <t>0937502</t>
  </si>
  <si>
    <t>Осуществление государственных полномочий Тверской области по созданию, исполнению полномочий по обеспечению деятельности комиссий по делам несовершеннолетних</t>
  </si>
  <si>
    <t>0937541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</si>
  <si>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</si>
  <si>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0935118</t>
  </si>
  <si>
    <t>Осуществление полномочий Российской Федерации по первичному воинскому учету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</si>
  <si>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</t>
  </si>
  <si>
    <t>0935931</t>
  </si>
  <si>
    <t>Отдел ЗАГС администрации ЗАТО Солнечный</t>
  </si>
  <si>
    <t>0911002</t>
  </si>
  <si>
    <t>Организационное обеспечение проведения мероприятий с участием главы ЗАТО Солнечный и администрации ЗАТО Солнечный</t>
  </si>
  <si>
    <t>0921001</t>
  </si>
  <si>
    <t>Информирование населения ЗАТО Солнечный Тверской области о деятельности органов местного самоуправления ЗАТО Солнечный Тверской области, основных направлениях социально-экономического развития ЗАТО Солнечный Тверской области через электронные и печатные средства массовой информации</t>
  </si>
  <si>
    <t>9920000</t>
  </si>
  <si>
    <t>0600000</t>
  </si>
  <si>
    <t>0610000</t>
  </si>
  <si>
    <t>Подпрограмма "Сохранение и развитие культурного потенциала ЗАТО Солнечный"</t>
  </si>
  <si>
    <t>0612001</t>
  </si>
  <si>
    <t>Библиотечное обслуживание населения</t>
  </si>
  <si>
    <t>0612002</t>
  </si>
  <si>
    <t>0612003</t>
  </si>
  <si>
    <t>Обеспечение деятельности культурно-досуговых муниципальных учреждений</t>
  </si>
  <si>
    <t>0612004</t>
  </si>
  <si>
    <t>Профессиональная переподготовка и повышение квалификации специалистов сферы "Культура"</t>
  </si>
  <si>
    <t>0620000</t>
  </si>
  <si>
    <t>Подпрограмма "Реализация социально значимых проектов в сфере культуры</t>
  </si>
  <si>
    <t>0621001</t>
  </si>
  <si>
    <t>Организация и проведение социально значимых мероприятий и проектов</t>
  </si>
  <si>
    <t>0622001</t>
  </si>
  <si>
    <t>Противопожарные мероприятия</t>
  </si>
  <si>
    <t>Муниципальная программа "Культура ЗАТО Солнечный Тверской области" на 2015-2017 годы</t>
  </si>
  <si>
    <t>0800000</t>
  </si>
  <si>
    <t>Муниципальная программа "Управление имуществом и земельными ресурсами ЗАТО Солнечный Тверской области" на 2015-2017гг.</t>
  </si>
  <si>
    <t>0810000</t>
  </si>
  <si>
    <t>Подпрограмма "Управление муниципальным имуществом ЗАТО Солнечный"</t>
  </si>
  <si>
    <t>0811001</t>
  </si>
  <si>
    <t>Подготовка объектов муниципального имущества к приватизации, государственной регистрации права собственности, передаче в пользование третьим лицам</t>
  </si>
  <si>
    <t>0820000</t>
  </si>
  <si>
    <t>0811002</t>
  </si>
  <si>
    <t>Содержание и обслуживание муниципальной казны ЗАТО Солнечный</t>
  </si>
  <si>
    <t>Подпрограмма "Управление земельными ресурсами ЗАТО Солнечный"</t>
  </si>
  <si>
    <t>0821001</t>
  </si>
  <si>
    <t>Формирование и оценка земельных участков, находящихся в ведении ЗАТО Солнечный</t>
  </si>
  <si>
    <t>0300000</t>
  </si>
  <si>
    <t>Муниципальная программа "Развитие транспортного комплекса и дорожного хозяйства ЗАТО Солнечный" на 2015-2017 годы</t>
  </si>
  <si>
    <t>Подпрограмма "Транспортное обслуживание населения, развитие и сохранность автомобильных дорог общего пользования местного значения"</t>
  </si>
  <si>
    <t>0310000</t>
  </si>
  <si>
    <t>0314001</t>
  </si>
  <si>
    <t>Поддержка социальных маршрутов внутреннего водного транспорта</t>
  </si>
  <si>
    <t>0311001</t>
  </si>
  <si>
    <t>Содержание автомобильных дорог и сооружений на них</t>
  </si>
  <si>
    <t>0311002</t>
  </si>
  <si>
    <t>Капитальный ремонт и ремонт автомобильных дорог</t>
  </si>
  <si>
    <t>0200000</t>
  </si>
  <si>
    <t>0100000</t>
  </si>
  <si>
    <t>Муниципальная программа "Энергосбережение и повышение энергетической эффективности ЗАТО Солнечный" на 2015-2017гг.</t>
  </si>
  <si>
    <t>0210000</t>
  </si>
  <si>
    <t>0110000</t>
  </si>
  <si>
    <t>Подпрограмма «Энергосбережение и повышение энергетической эффективности»</t>
  </si>
  <si>
    <t>0211001</t>
  </si>
  <si>
    <t>Установка приборов учета ТЭР в МКД</t>
  </si>
  <si>
    <t>0111001</t>
  </si>
  <si>
    <t>0211002</t>
  </si>
  <si>
    <t>Замена светильников уличного освещения на энергоэффективные</t>
  </si>
  <si>
    <t>Муниципальная программа "Обеспечение правопорядка и безопасности населения ЗАТО Солнечный" на 2015-2017гг.</t>
  </si>
  <si>
    <t>0400000</t>
  </si>
  <si>
    <t>0420000</t>
  </si>
  <si>
    <t>Подпрограмма "Повышение безопасности населения ЗАТО Солнечный"</t>
  </si>
  <si>
    <t>0421001</t>
  </si>
  <si>
    <t>Обеспечение функционирования Единой дежурно-диспетчерской службы</t>
  </si>
  <si>
    <t>0421002</t>
  </si>
  <si>
    <t>Оповещение населения в случае чрезвычайных ситуаций</t>
  </si>
  <si>
    <t>0410000</t>
  </si>
  <si>
    <t>Подпрограмма "Комплексная профилактика правонарушений</t>
  </si>
  <si>
    <t>Организация деятельности добровольной народной дружины ЗАТО Солнечный</t>
  </si>
  <si>
    <t>0411001</t>
  </si>
  <si>
    <t>Подпрограмма "Обеспечение комфортных условий проживания в поселке Солнечный"</t>
  </si>
  <si>
    <t>0130000</t>
  </si>
  <si>
    <t>0131001</t>
  </si>
  <si>
    <t>0131002</t>
  </si>
  <si>
    <t>Санитарная рубка погибших и поврежденных зеленых насаждений городских лесов ЗАТО Солнечный</t>
  </si>
  <si>
    <t>0131003</t>
  </si>
  <si>
    <t>Комплекс мероприятий по озеленению поселка</t>
  </si>
  <si>
    <t>Прочие мероприятия по благоустройству</t>
  </si>
  <si>
    <t>0131005</t>
  </si>
  <si>
    <t>Подпрограмма «Повышение надежности и эффективности функционирования объектов коммунального назначения ЗАТО Солнечный»</t>
  </si>
  <si>
    <t>0120000</t>
  </si>
  <si>
    <t>Реконструкция теплоэнергетических объектов ЗАТО Солнечный</t>
  </si>
  <si>
    <t>Реконструкция линий электропередач</t>
  </si>
  <si>
    <t>Организация уличного освещения поселка Солнечный</t>
  </si>
  <si>
    <t>0126001</t>
  </si>
  <si>
    <t>0121001</t>
  </si>
  <si>
    <t>0121002</t>
  </si>
  <si>
    <t>Переселение граждан из ветхого и аварийного жилья</t>
  </si>
  <si>
    <t>Предоставление муниципальной поддержки гражданам для приобретения строящегося жилья</t>
  </si>
  <si>
    <t>0111002</t>
  </si>
  <si>
    <t>Формирование фондов капитального ремонта общего имущество МКД муниципального жилого фонда на счете регионального оператора</t>
  </si>
  <si>
    <t>0111003</t>
  </si>
  <si>
    <t>Муниципальная программа "Развитие образования ЗАТО Солнечный Тверской области" на 2015-2017гг.</t>
  </si>
  <si>
    <t>Подпрограмма "Дошкольное и общее образование"</t>
  </si>
  <si>
    <t>Создание условий для предоставления общедоступного и бесплатного образования муниципальными казенными учреждениями дошкольного образования</t>
  </si>
  <si>
    <t>0500000</t>
  </si>
  <si>
    <t>0510000</t>
  </si>
  <si>
    <t>0512001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</si>
  <si>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</si>
  <si>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Создание условий для предоставления общедоступного и бесплатного образования муниципальными общеобразовательными учреждениями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</si>
  <si>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</t>
  </si>
  <si>
    <t>Подпрограмма "Дополнительное образование"</t>
  </si>
  <si>
    <t>Обеспечение деятельности муниципальных учреждений дополнительного образования детей спортивной направленности</t>
  </si>
  <si>
    <t>Обеспечение проведения спортивных муниципальных мероприятий, организация участия в областных и всероссийских мероприятиях</t>
  </si>
  <si>
    <t>Организация досуга и занятости детей в каникулярное время</t>
  </si>
  <si>
    <t>Санитарная обработка мусорных контейнеров и мест их установки</t>
  </si>
  <si>
    <t>Обеспечение деятельности муниципальных учреждений дополнительного образования детей в сфере культуры</t>
  </si>
  <si>
    <t>0520000</t>
  </si>
  <si>
    <t>0522001</t>
  </si>
  <si>
    <t>0522003</t>
  </si>
  <si>
    <t>0522002</t>
  </si>
  <si>
    <t>Организация участия в областных и всероссийских творческих мероприятиях</t>
  </si>
  <si>
    <t>0522004</t>
  </si>
  <si>
    <t>0512002</t>
  </si>
  <si>
    <t>0512003</t>
  </si>
  <si>
    <t>0517601</t>
  </si>
  <si>
    <t>1001</t>
  </si>
  <si>
    <t>Пенсионное обеспечение</t>
  </si>
  <si>
    <t>Муниципальная программа "Социальная поддержка населения ЗАТО Солнечный" на 2015-2017гг.</t>
  </si>
  <si>
    <t>Подпрограмма «Социальная поддержка граждан старшего поколения, ветеранов Великой Отечественной войны, ветеранов боевых действий и членов их семей»</t>
  </si>
  <si>
    <t>Выплата пенсии за выслугу лет муниципальным служащим, замещавшим муниципальные должности и должности муниципальной службы ЗАТО Солнечный</t>
  </si>
  <si>
    <t>0700000</t>
  </si>
  <si>
    <t>0720000</t>
  </si>
  <si>
    <t>0721002</t>
  </si>
  <si>
    <t>01</t>
  </si>
  <si>
    <t>0710000</t>
  </si>
  <si>
    <t>Подпрограмма «Социальная поддержка семей с детьми»</t>
  </si>
  <si>
    <t>Компенсация части родительской платы  за присмотр и уход за детьми, осваивающими общеобразовательные программы дошкольного образования в организациях, осуществляющих образовательную деятельность</t>
  </si>
  <si>
    <t>0717501</t>
  </si>
  <si>
    <t>Предоставление мер социальной поддержки семей с детьми</t>
  </si>
  <si>
    <t>0711001</t>
  </si>
  <si>
    <t>0721001</t>
  </si>
  <si>
    <t>Предоставление адресной социальной помощи гражданам старшего поколения</t>
  </si>
  <si>
    <t>Комплектование библиотечных фондов</t>
  </si>
  <si>
    <t>Ремонт муниципального жилого фонда</t>
  </si>
  <si>
    <t>0116001</t>
  </si>
  <si>
    <t>0121999</t>
  </si>
  <si>
    <t>Прочие мероприятия в области коммунального хозяйства</t>
  </si>
  <si>
    <t>Приложение № 4</t>
  </si>
  <si>
    <t>Субсидии на поддержку социальных маршрутов внутреннего водного транспорта</t>
  </si>
  <si>
    <t>0317437</t>
  </si>
  <si>
    <t>0517201</t>
  </si>
  <si>
    <t>Организация обеспечения учащихся начальных классов муниципальных образовательных учреждений горячим питанием</t>
  </si>
  <si>
    <t>0517602</t>
  </si>
  <si>
    <t>0709</t>
  </si>
  <si>
    <t>Другие вопросы в области образования</t>
  </si>
  <si>
    <t>9947888</t>
  </si>
  <si>
    <t>Реализация мероприятий по обращениям, поступающим к депутатам Законодательного Собрания Тверской области</t>
  </si>
  <si>
    <t>9941003</t>
  </si>
  <si>
    <t>Расходы на реализацию мероприятий по обращениям, поступающим в Думу ЗАТО Солнечный</t>
  </si>
  <si>
    <t>600</t>
  </si>
  <si>
    <t>Предоставление субсидий бюджетным, автономным
учреждениям и иным некоммерческим организациям</t>
  </si>
  <si>
    <t>0517202</t>
  </si>
  <si>
    <t>Организация отдыха детей в каникулярное время</t>
  </si>
  <si>
    <t>0116002</t>
  </si>
  <si>
    <t>Формирование специализированного жилого фонда</t>
  </si>
  <si>
    <t>0131004</t>
  </si>
  <si>
    <t>Благоустройство придомовых территорий многоквартирных домов</t>
  </si>
  <si>
    <t>0615144</t>
  </si>
  <si>
    <t>Комплектование книжных фондов библиотек муниципальных образований</t>
  </si>
  <si>
    <t>"Утверждение отчета об исполнении</t>
  </si>
  <si>
    <t>бюджета ЗАТО Солнечный за 2015 год"</t>
  </si>
  <si>
    <t>Утверждено Решением Думы о бюджете ЗАТО Солнечный</t>
  </si>
  <si>
    <t>Кассовое исполнение</t>
  </si>
  <si>
    <t xml:space="preserve">Ведомственная структура расходов бюджета ЗАТО Солнечный за 2015 год </t>
  </si>
  <si>
    <t>от 12.05.2016г. № 26-5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</si>
</sst>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0" fontId="0" fillId="2" borderId="0" xfId="0" applyFont="1" applyFill="1"/>
    <xf numFmtId="4" fontId="3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left" wrapText="1"/>
    </xf>
    <xf numFmtId="0" fontId="8" fillId="0" borderId="0" xfId="0" applyFont="1"/>
    <xf numFmtId="49" fontId="3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7"/>
  <sheetViews>
    <sheetView tabSelected="1" zoomScale="120" zoomScaleNormal="120" workbookViewId="0">
      <selection activeCell="E7" sqref="E7:F7"/>
    </sheetView>
  </sheetViews>
  <sheetFormatPr defaultRowHeight="15" x14ac:dyDescent="0.25"/>
  <cols>
    <col min="1" max="1" width="5.42578125" customWidth="1"/>
    <col min="2" max="2" width="7.85546875" customWidth="1"/>
    <col min="3" max="3" width="11.85546875" customWidth="1"/>
    <col min="4" max="4" width="5.28515625" bestFit="1" customWidth="1"/>
    <col min="5" max="5" width="60.85546875" customWidth="1"/>
    <col min="6" max="6" width="18" customWidth="1"/>
    <col min="7" max="7" width="17.85546875" customWidth="1"/>
  </cols>
  <sheetData>
    <row r="2" spans="1:7" ht="15.75" x14ac:dyDescent="0.25">
      <c r="E2" s="25" t="s">
        <v>267</v>
      </c>
      <c r="F2" s="25"/>
      <c r="G2" s="25"/>
    </row>
    <row r="3" spans="1:7" ht="15.75" x14ac:dyDescent="0.25">
      <c r="E3" s="25" t="s">
        <v>62</v>
      </c>
      <c r="F3" s="25"/>
      <c r="G3" s="25"/>
    </row>
    <row r="4" spans="1:7" ht="15.75" x14ac:dyDescent="0.25">
      <c r="E4" s="25" t="s">
        <v>289</v>
      </c>
      <c r="F4" s="25"/>
      <c r="G4" s="25"/>
    </row>
    <row r="5" spans="1:7" ht="15.75" x14ac:dyDescent="0.25">
      <c r="E5" s="25" t="s">
        <v>290</v>
      </c>
      <c r="F5" s="25"/>
      <c r="G5" s="25"/>
    </row>
    <row r="6" spans="1:7" ht="15.75" x14ac:dyDescent="0.25">
      <c r="E6" s="25" t="s">
        <v>294</v>
      </c>
      <c r="F6" s="25"/>
      <c r="G6" s="25"/>
    </row>
    <row r="7" spans="1:7" ht="15.75" x14ac:dyDescent="0.25">
      <c r="E7" s="25"/>
      <c r="F7" s="25"/>
    </row>
    <row r="8" spans="1:7" ht="21" customHeight="1" x14ac:dyDescent="0.25">
      <c r="A8" s="26" t="s">
        <v>293</v>
      </c>
      <c r="B8" s="26"/>
      <c r="C8" s="26"/>
      <c r="D8" s="26"/>
      <c r="E8" s="26"/>
      <c r="F8" s="26"/>
      <c r="G8" s="26"/>
    </row>
    <row r="9" spans="1:7" ht="15" customHeight="1" x14ac:dyDescent="0.25">
      <c r="A9" s="27"/>
      <c r="B9" s="27"/>
      <c r="C9" s="27"/>
      <c r="D9" s="27"/>
      <c r="E9" s="27"/>
      <c r="F9" s="27"/>
      <c r="G9" s="27"/>
    </row>
    <row r="10" spans="1:7" ht="71.25" x14ac:dyDescent="0.25">
      <c r="A10" s="5" t="s">
        <v>0</v>
      </c>
      <c r="B10" s="5" t="s">
        <v>34</v>
      </c>
      <c r="C10" s="5" t="s">
        <v>1</v>
      </c>
      <c r="D10" s="5" t="s">
        <v>2</v>
      </c>
      <c r="E10" s="5" t="s">
        <v>3</v>
      </c>
      <c r="F10" s="6" t="s">
        <v>291</v>
      </c>
      <c r="G10" s="6" t="s">
        <v>292</v>
      </c>
    </row>
    <row r="11" spans="1:7" x14ac:dyDescent="0.25">
      <c r="A11" s="4"/>
      <c r="B11" s="4"/>
      <c r="C11" s="4"/>
      <c r="D11" s="4"/>
      <c r="E11" s="2" t="s">
        <v>4</v>
      </c>
      <c r="F11" s="3">
        <f>F12+F252+F259+F267</f>
        <v>114338426.13000001</v>
      </c>
      <c r="G11" s="3">
        <f>G12+G252+G259+G267</f>
        <v>105864611.5</v>
      </c>
    </row>
    <row r="12" spans="1:7" x14ac:dyDescent="0.25">
      <c r="A12" s="1" t="s">
        <v>29</v>
      </c>
      <c r="B12" s="1"/>
      <c r="C12" s="1"/>
      <c r="D12" s="1"/>
      <c r="E12" s="2" t="s">
        <v>5</v>
      </c>
      <c r="F12" s="3">
        <f>F13+F65+F72+F94+F116+F154+F202+F226+F246</f>
        <v>111954894.56</v>
      </c>
      <c r="G12" s="3">
        <f>G13+G65+G72+G94+G116+G154+G202+G226+G246</f>
        <v>103487001.22999999</v>
      </c>
    </row>
    <row r="13" spans="1:7" x14ac:dyDescent="0.25">
      <c r="A13" s="1" t="s">
        <v>29</v>
      </c>
      <c r="B13" s="1" t="s">
        <v>35</v>
      </c>
      <c r="C13" s="1"/>
      <c r="D13" s="1"/>
      <c r="E13" s="2" t="s">
        <v>6</v>
      </c>
      <c r="F13" s="3">
        <f>F14+F26+F31+F35</f>
        <v>19803181.68</v>
      </c>
      <c r="G13" s="3">
        <f>G14+G26+G31+G35</f>
        <v>17964645.489999998</v>
      </c>
    </row>
    <row r="14" spans="1:7" ht="45.75" customHeight="1" x14ac:dyDescent="0.25">
      <c r="A14" s="11" t="s">
        <v>29</v>
      </c>
      <c r="B14" s="11" t="s">
        <v>36</v>
      </c>
      <c r="C14" s="11"/>
      <c r="D14" s="11"/>
      <c r="E14" s="13" t="s">
        <v>7</v>
      </c>
      <c r="F14" s="14">
        <f>F15</f>
        <v>13015684.609999999</v>
      </c>
      <c r="G14" s="14">
        <f>G15</f>
        <v>12793028.719999999</v>
      </c>
    </row>
    <row r="15" spans="1:7" ht="45" x14ac:dyDescent="0.25">
      <c r="A15" s="12" t="s">
        <v>29</v>
      </c>
      <c r="B15" s="12" t="s">
        <v>36</v>
      </c>
      <c r="C15" s="12" t="s">
        <v>101</v>
      </c>
      <c r="D15" s="12"/>
      <c r="E15" s="15" t="s">
        <v>99</v>
      </c>
      <c r="F15" s="10">
        <f>F16+F19</f>
        <v>13015684.609999999</v>
      </c>
      <c r="G15" s="10">
        <f>G16+G19</f>
        <v>12793028.719999999</v>
      </c>
    </row>
    <row r="16" spans="1:7" ht="30" x14ac:dyDescent="0.25">
      <c r="A16" s="12" t="s">
        <v>29</v>
      </c>
      <c r="B16" s="12" t="s">
        <v>36</v>
      </c>
      <c r="C16" s="12" t="s">
        <v>100</v>
      </c>
      <c r="D16" s="12"/>
      <c r="E16" s="15" t="s">
        <v>102</v>
      </c>
      <c r="F16" s="10">
        <f>F18</f>
        <v>35000</v>
      </c>
      <c r="G16" s="10">
        <f>G18</f>
        <v>30000</v>
      </c>
    </row>
    <row r="17" spans="1:7" ht="30" x14ac:dyDescent="0.25">
      <c r="A17" s="12" t="s">
        <v>29</v>
      </c>
      <c r="B17" s="12" t="s">
        <v>36</v>
      </c>
      <c r="C17" s="12" t="s">
        <v>103</v>
      </c>
      <c r="D17" s="12"/>
      <c r="E17" s="15" t="s">
        <v>104</v>
      </c>
      <c r="F17" s="10">
        <f>F18</f>
        <v>35000</v>
      </c>
      <c r="G17" s="10">
        <f>G18</f>
        <v>30000</v>
      </c>
    </row>
    <row r="18" spans="1:7" ht="30" x14ac:dyDescent="0.25">
      <c r="A18" s="12" t="s">
        <v>29</v>
      </c>
      <c r="B18" s="12" t="s">
        <v>36</v>
      </c>
      <c r="C18" s="12" t="s">
        <v>103</v>
      </c>
      <c r="D18" s="12" t="s">
        <v>67</v>
      </c>
      <c r="E18" s="16" t="s">
        <v>68</v>
      </c>
      <c r="F18" s="10">
        <v>35000</v>
      </c>
      <c r="G18" s="10">
        <v>30000</v>
      </c>
    </row>
    <row r="19" spans="1:7" x14ac:dyDescent="0.25">
      <c r="A19" s="12" t="s">
        <v>29</v>
      </c>
      <c r="B19" s="12" t="s">
        <v>36</v>
      </c>
      <c r="C19" s="12" t="s">
        <v>105</v>
      </c>
      <c r="D19" s="12"/>
      <c r="E19" s="15" t="s">
        <v>106</v>
      </c>
      <c r="F19" s="10">
        <f>F20+F22</f>
        <v>12980684.609999999</v>
      </c>
      <c r="G19" s="10">
        <f>G20+G22</f>
        <v>12763028.719999999</v>
      </c>
    </row>
    <row r="20" spans="1:7" x14ac:dyDescent="0.25">
      <c r="A20" s="12" t="s">
        <v>29</v>
      </c>
      <c r="B20" s="12" t="s">
        <v>36</v>
      </c>
      <c r="C20" s="12" t="s">
        <v>108</v>
      </c>
      <c r="D20" s="12"/>
      <c r="E20" s="15" t="s">
        <v>107</v>
      </c>
      <c r="F20" s="10">
        <f>F21</f>
        <v>1058176.6400000001</v>
      </c>
      <c r="G20" s="10">
        <f>G21</f>
        <v>1058176.6400000001</v>
      </c>
    </row>
    <row r="21" spans="1:7" ht="60" x14ac:dyDescent="0.25">
      <c r="A21" s="12" t="s">
        <v>29</v>
      </c>
      <c r="B21" s="12" t="s">
        <v>36</v>
      </c>
      <c r="C21" s="12" t="s">
        <v>108</v>
      </c>
      <c r="D21" s="12" t="s">
        <v>65</v>
      </c>
      <c r="E21" s="15" t="s">
        <v>66</v>
      </c>
      <c r="F21" s="10">
        <f>910762.25+147414.39</f>
        <v>1058176.6400000001</v>
      </c>
      <c r="G21" s="10">
        <f>910762.25+147414.39</f>
        <v>1058176.6400000001</v>
      </c>
    </row>
    <row r="22" spans="1:7" x14ac:dyDescent="0.25">
      <c r="A22" s="12"/>
      <c r="B22" s="12" t="s">
        <v>36</v>
      </c>
      <c r="C22" s="12" t="s">
        <v>109</v>
      </c>
      <c r="D22" s="12"/>
      <c r="E22" s="16" t="s">
        <v>110</v>
      </c>
      <c r="F22" s="10">
        <f>F23+F24+F25</f>
        <v>11922507.969999999</v>
      </c>
      <c r="G22" s="10">
        <f>G23+G24+G25</f>
        <v>11704852.079999998</v>
      </c>
    </row>
    <row r="23" spans="1:7" ht="59.25" customHeight="1" x14ac:dyDescent="0.25">
      <c r="A23" s="12" t="s">
        <v>29</v>
      </c>
      <c r="B23" s="12" t="s">
        <v>36</v>
      </c>
      <c r="C23" s="12" t="s">
        <v>109</v>
      </c>
      <c r="D23" s="12" t="s">
        <v>65</v>
      </c>
      <c r="E23" s="15" t="s">
        <v>66</v>
      </c>
      <c r="F23" s="10">
        <f>1091290.2+207807.52+6557375+1203564.32</f>
        <v>9060037.0399999991</v>
      </c>
      <c r="G23" s="10">
        <f>1091290.2+207807.52+6557375+1203564.32</f>
        <v>9060037.0399999991</v>
      </c>
    </row>
    <row r="24" spans="1:7" ht="30" x14ac:dyDescent="0.25">
      <c r="A24" s="12" t="s">
        <v>29</v>
      </c>
      <c r="B24" s="12" t="s">
        <v>36</v>
      </c>
      <c r="C24" s="12" t="s">
        <v>109</v>
      </c>
      <c r="D24" s="12" t="s">
        <v>67</v>
      </c>
      <c r="E24" s="16" t="s">
        <v>68</v>
      </c>
      <c r="F24" s="10">
        <f>648905.6+2107565.33</f>
        <v>2756470.93</v>
      </c>
      <c r="G24" s="10">
        <f>582876.83+1957946.95</f>
        <v>2540823.7799999998</v>
      </c>
    </row>
    <row r="25" spans="1:7" x14ac:dyDescent="0.25">
      <c r="A25" s="12" t="s">
        <v>29</v>
      </c>
      <c r="B25" s="12" t="s">
        <v>36</v>
      </c>
      <c r="C25" s="12" t="s">
        <v>109</v>
      </c>
      <c r="D25" s="12" t="s">
        <v>69</v>
      </c>
      <c r="E25" s="16" t="s">
        <v>70</v>
      </c>
      <c r="F25" s="10">
        <f>55000+51000</f>
        <v>106000</v>
      </c>
      <c r="G25" s="10">
        <f>52991.26+51000</f>
        <v>103991.26000000001</v>
      </c>
    </row>
    <row r="26" spans="1:7" x14ac:dyDescent="0.25">
      <c r="A26" s="11" t="s">
        <v>29</v>
      </c>
      <c r="B26" s="11" t="s">
        <v>84</v>
      </c>
      <c r="C26" s="11"/>
      <c r="D26" s="11"/>
      <c r="E26" s="13" t="s">
        <v>85</v>
      </c>
      <c r="F26" s="14">
        <f>F27</f>
        <v>250000</v>
      </c>
      <c r="G26" s="14">
        <f>G27</f>
        <v>250000</v>
      </c>
    </row>
    <row r="27" spans="1:7" ht="30" x14ac:dyDescent="0.25">
      <c r="A27" s="12" t="s">
        <v>29</v>
      </c>
      <c r="B27" s="12" t="s">
        <v>84</v>
      </c>
      <c r="C27" s="12" t="s">
        <v>91</v>
      </c>
      <c r="D27" s="12"/>
      <c r="E27" s="15" t="s">
        <v>92</v>
      </c>
      <c r="F27" s="10">
        <f>F30</f>
        <v>250000</v>
      </c>
      <c r="G27" s="10">
        <f>G30</f>
        <v>250000</v>
      </c>
    </row>
    <row r="28" spans="1:7" ht="30" x14ac:dyDescent="0.25">
      <c r="A28" s="12" t="s">
        <v>29</v>
      </c>
      <c r="B28" s="12" t="s">
        <v>84</v>
      </c>
      <c r="C28" s="12" t="s">
        <v>112</v>
      </c>
      <c r="D28" s="12"/>
      <c r="E28" s="15" t="s">
        <v>111</v>
      </c>
      <c r="F28" s="10">
        <f>F29</f>
        <v>250000</v>
      </c>
      <c r="G28" s="10">
        <f>G29</f>
        <v>250000</v>
      </c>
    </row>
    <row r="29" spans="1:7" ht="30" x14ac:dyDescent="0.25">
      <c r="A29" s="12" t="s">
        <v>29</v>
      </c>
      <c r="B29" s="12" t="s">
        <v>84</v>
      </c>
      <c r="C29" s="12" t="s">
        <v>114</v>
      </c>
      <c r="D29" s="12"/>
      <c r="E29" s="15" t="s">
        <v>113</v>
      </c>
      <c r="F29" s="10">
        <f>F30</f>
        <v>250000</v>
      </c>
      <c r="G29" s="10">
        <f>G30</f>
        <v>250000</v>
      </c>
    </row>
    <row r="30" spans="1:7" ht="30" x14ac:dyDescent="0.25">
      <c r="A30" s="12" t="s">
        <v>29</v>
      </c>
      <c r="B30" s="12" t="s">
        <v>84</v>
      </c>
      <c r="C30" s="12" t="s">
        <v>114</v>
      </c>
      <c r="D30" s="12" t="s">
        <v>67</v>
      </c>
      <c r="E30" s="16" t="s">
        <v>68</v>
      </c>
      <c r="F30" s="10">
        <f>300000-50000</f>
        <v>250000</v>
      </c>
      <c r="G30" s="10">
        <f>300000-50000</f>
        <v>250000</v>
      </c>
    </row>
    <row r="31" spans="1:7" x14ac:dyDescent="0.25">
      <c r="A31" s="11" t="s">
        <v>29</v>
      </c>
      <c r="B31" s="11" t="s">
        <v>37</v>
      </c>
      <c r="C31" s="11"/>
      <c r="D31" s="11"/>
      <c r="E31" s="13" t="s">
        <v>8</v>
      </c>
      <c r="F31" s="14">
        <f>F34</f>
        <v>50000</v>
      </c>
      <c r="G31" s="14">
        <f>G34</f>
        <v>0</v>
      </c>
    </row>
    <row r="32" spans="1:7" ht="30" x14ac:dyDescent="0.25">
      <c r="A32" s="12" t="s">
        <v>29</v>
      </c>
      <c r="B32" s="12" t="s">
        <v>37</v>
      </c>
      <c r="C32" s="12" t="s">
        <v>91</v>
      </c>
      <c r="D32" s="12"/>
      <c r="E32" s="15" t="s">
        <v>92</v>
      </c>
      <c r="F32" s="10">
        <f t="shared" ref="F32:G33" si="0">F33</f>
        <v>50000</v>
      </c>
      <c r="G32" s="10">
        <f t="shared" si="0"/>
        <v>0</v>
      </c>
    </row>
    <row r="33" spans="1:7" x14ac:dyDescent="0.25">
      <c r="A33" s="12" t="s">
        <v>29</v>
      </c>
      <c r="B33" s="12" t="s">
        <v>37</v>
      </c>
      <c r="C33" s="12" t="s">
        <v>136</v>
      </c>
      <c r="D33" s="12"/>
      <c r="E33" s="15" t="s">
        <v>9</v>
      </c>
      <c r="F33" s="10">
        <f t="shared" si="0"/>
        <v>50000</v>
      </c>
      <c r="G33" s="10">
        <f t="shared" si="0"/>
        <v>0</v>
      </c>
    </row>
    <row r="34" spans="1:7" x14ac:dyDescent="0.25">
      <c r="A34" s="12" t="s">
        <v>29</v>
      </c>
      <c r="B34" s="12" t="s">
        <v>37</v>
      </c>
      <c r="C34" s="12" t="s">
        <v>136</v>
      </c>
      <c r="D34" s="12" t="s">
        <v>69</v>
      </c>
      <c r="E34" s="16" t="s">
        <v>70</v>
      </c>
      <c r="F34" s="10">
        <v>50000</v>
      </c>
      <c r="G34" s="10">
        <v>0</v>
      </c>
    </row>
    <row r="35" spans="1:7" x14ac:dyDescent="0.25">
      <c r="A35" s="11" t="s">
        <v>29</v>
      </c>
      <c r="B35" s="11" t="s">
        <v>38</v>
      </c>
      <c r="C35" s="11"/>
      <c r="D35" s="11"/>
      <c r="E35" s="13" t="s">
        <v>10</v>
      </c>
      <c r="F35" s="14">
        <f>F36+F45+F61</f>
        <v>6487497.0700000003</v>
      </c>
      <c r="G35" s="14">
        <f>G36+G45+G61</f>
        <v>4921616.7700000005</v>
      </c>
    </row>
    <row r="36" spans="1:7" ht="45" x14ac:dyDescent="0.25">
      <c r="A36" s="12" t="s">
        <v>29</v>
      </c>
      <c r="B36" s="12" t="s">
        <v>38</v>
      </c>
      <c r="C36" s="12" t="s">
        <v>154</v>
      </c>
      <c r="D36" s="12"/>
      <c r="E36" s="15" t="s">
        <v>155</v>
      </c>
      <c r="F36" s="10">
        <f>F37+F42</f>
        <v>5768197.0700000003</v>
      </c>
      <c r="G36" s="10">
        <f>G37+G42</f>
        <v>4273553.28</v>
      </c>
    </row>
    <row r="37" spans="1:7" ht="30" x14ac:dyDescent="0.25">
      <c r="A37" s="12" t="s">
        <v>29</v>
      </c>
      <c r="B37" s="12" t="s">
        <v>38</v>
      </c>
      <c r="C37" s="12" t="s">
        <v>156</v>
      </c>
      <c r="D37" s="12"/>
      <c r="E37" s="15" t="s">
        <v>157</v>
      </c>
      <c r="F37" s="10">
        <f>F38+F40</f>
        <v>5728428.0700000003</v>
      </c>
      <c r="G37" s="10">
        <f>G38+G40</f>
        <v>4233784.28</v>
      </c>
    </row>
    <row r="38" spans="1:7" ht="45" x14ac:dyDescent="0.25">
      <c r="A38" s="12" t="s">
        <v>29</v>
      </c>
      <c r="B38" s="12" t="s">
        <v>38</v>
      </c>
      <c r="C38" s="12" t="s">
        <v>158</v>
      </c>
      <c r="D38" s="12"/>
      <c r="E38" s="15" t="s">
        <v>159</v>
      </c>
      <c r="F38" s="10">
        <f>F39</f>
        <v>446000</v>
      </c>
      <c r="G38" s="10">
        <f>G39</f>
        <v>442772.6</v>
      </c>
    </row>
    <row r="39" spans="1:7" ht="30" x14ac:dyDescent="0.25">
      <c r="A39" s="12" t="s">
        <v>29</v>
      </c>
      <c r="B39" s="12" t="s">
        <v>38</v>
      </c>
      <c r="C39" s="12" t="s">
        <v>158</v>
      </c>
      <c r="D39" s="12" t="s">
        <v>67</v>
      </c>
      <c r="E39" s="16" t="s">
        <v>68</v>
      </c>
      <c r="F39" s="10">
        <f>846000-400000</f>
        <v>446000</v>
      </c>
      <c r="G39" s="10">
        <v>442772.6</v>
      </c>
    </row>
    <row r="40" spans="1:7" ht="30" x14ac:dyDescent="0.25">
      <c r="A40" s="12" t="s">
        <v>29</v>
      </c>
      <c r="B40" s="12" t="s">
        <v>38</v>
      </c>
      <c r="C40" s="12" t="s">
        <v>161</v>
      </c>
      <c r="D40" s="12"/>
      <c r="E40" s="16" t="s">
        <v>162</v>
      </c>
      <c r="F40" s="10">
        <f>F41</f>
        <v>5282428.07</v>
      </c>
      <c r="G40" s="10">
        <f>G41</f>
        <v>3791011.68</v>
      </c>
    </row>
    <row r="41" spans="1:7" ht="30" x14ac:dyDescent="0.25">
      <c r="A41" s="12" t="s">
        <v>29</v>
      </c>
      <c r="B41" s="12" t="s">
        <v>38</v>
      </c>
      <c r="C41" s="12" t="s">
        <v>161</v>
      </c>
      <c r="D41" s="12" t="s">
        <v>67</v>
      </c>
      <c r="E41" s="16" t="s">
        <v>68</v>
      </c>
      <c r="F41" s="10">
        <v>5282428.07</v>
      </c>
      <c r="G41" s="10">
        <v>3791011.68</v>
      </c>
    </row>
    <row r="42" spans="1:7" ht="30" x14ac:dyDescent="0.25">
      <c r="A42" s="12" t="s">
        <v>29</v>
      </c>
      <c r="B42" s="12" t="s">
        <v>38</v>
      </c>
      <c r="C42" s="12" t="s">
        <v>160</v>
      </c>
      <c r="D42" s="12"/>
      <c r="E42" s="16" t="s">
        <v>163</v>
      </c>
      <c r="F42" s="10">
        <f>F43</f>
        <v>39769</v>
      </c>
      <c r="G42" s="10">
        <f>G43</f>
        <v>39769</v>
      </c>
    </row>
    <row r="43" spans="1:7" ht="30" x14ac:dyDescent="0.25">
      <c r="A43" s="12" t="s">
        <v>29</v>
      </c>
      <c r="B43" s="12" t="s">
        <v>38</v>
      </c>
      <c r="C43" s="12" t="s">
        <v>164</v>
      </c>
      <c r="D43" s="12"/>
      <c r="E43" s="16" t="s">
        <v>165</v>
      </c>
      <c r="F43" s="10">
        <f>F44</f>
        <v>39769</v>
      </c>
      <c r="G43" s="10">
        <f>G44</f>
        <v>39769</v>
      </c>
    </row>
    <row r="44" spans="1:7" ht="30" x14ac:dyDescent="0.25">
      <c r="A44" s="12" t="s">
        <v>29</v>
      </c>
      <c r="B44" s="12" t="s">
        <v>38</v>
      </c>
      <c r="C44" s="12" t="s">
        <v>164</v>
      </c>
      <c r="D44" s="12" t="s">
        <v>67</v>
      </c>
      <c r="E44" s="16" t="s">
        <v>68</v>
      </c>
      <c r="F44" s="10">
        <v>39769</v>
      </c>
      <c r="G44" s="10">
        <v>39769</v>
      </c>
    </row>
    <row r="45" spans="1:7" ht="45" x14ac:dyDescent="0.25">
      <c r="A45" s="4" t="s">
        <v>29</v>
      </c>
      <c r="B45" s="4" t="s">
        <v>38</v>
      </c>
      <c r="C45" s="12" t="s">
        <v>101</v>
      </c>
      <c r="D45" s="12"/>
      <c r="E45" s="15" t="s">
        <v>99</v>
      </c>
      <c r="F45" s="19">
        <f>F49+F52+F46</f>
        <v>619300</v>
      </c>
      <c r="G45" s="19">
        <f>G49+G52+G46</f>
        <v>548063.49</v>
      </c>
    </row>
    <row r="46" spans="1:7" ht="30" x14ac:dyDescent="0.25">
      <c r="A46" s="4" t="s">
        <v>29</v>
      </c>
      <c r="B46" s="4" t="s">
        <v>38</v>
      </c>
      <c r="C46" s="12" t="s">
        <v>100</v>
      </c>
      <c r="D46" s="12"/>
      <c r="E46" s="15" t="s">
        <v>102</v>
      </c>
      <c r="F46" s="19">
        <f>F47</f>
        <v>200000</v>
      </c>
      <c r="G46" s="19">
        <f>G47</f>
        <v>184540</v>
      </c>
    </row>
    <row r="47" spans="1:7" ht="45" x14ac:dyDescent="0.25">
      <c r="A47" s="4" t="s">
        <v>29</v>
      </c>
      <c r="B47" s="4" t="s">
        <v>38</v>
      </c>
      <c r="C47" s="12" t="s">
        <v>132</v>
      </c>
      <c r="D47" s="12"/>
      <c r="E47" s="15" t="s">
        <v>133</v>
      </c>
      <c r="F47" s="19">
        <f>F48</f>
        <v>200000</v>
      </c>
      <c r="G47" s="19">
        <f>G48</f>
        <v>184540</v>
      </c>
    </row>
    <row r="48" spans="1:7" ht="30" x14ac:dyDescent="0.25">
      <c r="A48" s="4" t="s">
        <v>29</v>
      </c>
      <c r="B48" s="4" t="s">
        <v>38</v>
      </c>
      <c r="C48" s="12" t="s">
        <v>132</v>
      </c>
      <c r="D48" s="4" t="s">
        <v>67</v>
      </c>
      <c r="E48" s="18" t="s">
        <v>68</v>
      </c>
      <c r="F48" s="19">
        <v>200000</v>
      </c>
      <c r="G48" s="19">
        <v>184540</v>
      </c>
    </row>
    <row r="49" spans="1:7" ht="45" x14ac:dyDescent="0.25">
      <c r="A49" s="4" t="s">
        <v>29</v>
      </c>
      <c r="B49" s="4" t="s">
        <v>38</v>
      </c>
      <c r="C49" s="4" t="s">
        <v>115</v>
      </c>
      <c r="D49" s="4"/>
      <c r="E49" s="18" t="s">
        <v>116</v>
      </c>
      <c r="F49" s="19">
        <f>F50</f>
        <v>35900</v>
      </c>
      <c r="G49" s="19">
        <f>G50</f>
        <v>0</v>
      </c>
    </row>
    <row r="50" spans="1:7" x14ac:dyDescent="0.25">
      <c r="A50" s="4" t="s">
        <v>29</v>
      </c>
      <c r="B50" s="4" t="s">
        <v>38</v>
      </c>
      <c r="C50" s="4" t="s">
        <v>117</v>
      </c>
      <c r="D50" s="4"/>
      <c r="E50" s="18" t="s">
        <v>118</v>
      </c>
      <c r="F50" s="19">
        <f>F51</f>
        <v>35900</v>
      </c>
      <c r="G50" s="19">
        <f>G51</f>
        <v>0</v>
      </c>
    </row>
    <row r="51" spans="1:7" ht="30" x14ac:dyDescent="0.25">
      <c r="A51" s="4" t="s">
        <v>29</v>
      </c>
      <c r="B51" s="4" t="s">
        <v>38</v>
      </c>
      <c r="C51" s="4" t="s">
        <v>117</v>
      </c>
      <c r="D51" s="4" t="s">
        <v>67</v>
      </c>
      <c r="E51" s="18" t="s">
        <v>68</v>
      </c>
      <c r="F51" s="19">
        <f>105000-69100</f>
        <v>35900</v>
      </c>
      <c r="G51" s="19">
        <v>0</v>
      </c>
    </row>
    <row r="52" spans="1:7" ht="45" x14ac:dyDescent="0.25">
      <c r="A52" s="4" t="s">
        <v>29</v>
      </c>
      <c r="B52" s="4" t="s">
        <v>38</v>
      </c>
      <c r="C52" s="4" t="s">
        <v>119</v>
      </c>
      <c r="D52" s="4"/>
      <c r="E52" s="18" t="s">
        <v>120</v>
      </c>
      <c r="F52" s="19">
        <f>F53+F55+F58</f>
        <v>383400</v>
      </c>
      <c r="G52" s="19">
        <f>G53+G55+G58</f>
        <v>363523.49</v>
      </c>
    </row>
    <row r="53" spans="1:7" ht="30" x14ac:dyDescent="0.25">
      <c r="A53" s="4" t="s">
        <v>29</v>
      </c>
      <c r="B53" s="4" t="s">
        <v>38</v>
      </c>
      <c r="C53" s="4" t="s">
        <v>121</v>
      </c>
      <c r="D53" s="4"/>
      <c r="E53" s="18" t="s">
        <v>122</v>
      </c>
      <c r="F53" s="19">
        <f>F54</f>
        <v>20000</v>
      </c>
      <c r="G53" s="19">
        <f>G54</f>
        <v>20000</v>
      </c>
    </row>
    <row r="54" spans="1:7" ht="30" x14ac:dyDescent="0.25">
      <c r="A54" s="4" t="s">
        <v>29</v>
      </c>
      <c r="B54" s="4" t="s">
        <v>38</v>
      </c>
      <c r="C54" s="4" t="s">
        <v>121</v>
      </c>
      <c r="D54" s="4" t="s">
        <v>67</v>
      </c>
      <c r="E54" s="18" t="s">
        <v>68</v>
      </c>
      <c r="F54" s="19">
        <v>20000</v>
      </c>
      <c r="G54" s="19">
        <v>20000</v>
      </c>
    </row>
    <row r="55" spans="1:7" ht="45" x14ac:dyDescent="0.25">
      <c r="A55" s="4" t="s">
        <v>29</v>
      </c>
      <c r="B55" s="4" t="s">
        <v>38</v>
      </c>
      <c r="C55" s="4" t="s">
        <v>123</v>
      </c>
      <c r="D55" s="4"/>
      <c r="E55" s="18" t="s">
        <v>124</v>
      </c>
      <c r="F55" s="19">
        <f>F56+F57</f>
        <v>297400</v>
      </c>
      <c r="G55" s="19">
        <f>G56+G57</f>
        <v>297400</v>
      </c>
    </row>
    <row r="56" spans="1:7" ht="60" x14ac:dyDescent="0.25">
      <c r="A56" s="4" t="s">
        <v>29</v>
      </c>
      <c r="B56" s="4" t="s">
        <v>38</v>
      </c>
      <c r="C56" s="4" t="s">
        <v>123</v>
      </c>
      <c r="D56" s="4" t="s">
        <v>65</v>
      </c>
      <c r="E56" s="18" t="s">
        <v>66</v>
      </c>
      <c r="F56" s="19">
        <v>259322.78</v>
      </c>
      <c r="G56" s="19">
        <v>259322.78</v>
      </c>
    </row>
    <row r="57" spans="1:7" ht="30" x14ac:dyDescent="0.25">
      <c r="A57" s="4" t="s">
        <v>29</v>
      </c>
      <c r="B57" s="4" t="s">
        <v>38</v>
      </c>
      <c r="C57" s="4" t="s">
        <v>123</v>
      </c>
      <c r="D57" s="4" t="s">
        <v>67</v>
      </c>
      <c r="E57" s="18" t="s">
        <v>68</v>
      </c>
      <c r="F57" s="19">
        <f>6331.3+31745.92</f>
        <v>38077.22</v>
      </c>
      <c r="G57" s="19">
        <f>6331.3+31745.92</f>
        <v>38077.22</v>
      </c>
    </row>
    <row r="58" spans="1:7" ht="60" x14ac:dyDescent="0.25">
      <c r="A58" s="4" t="s">
        <v>29</v>
      </c>
      <c r="B58" s="4" t="s">
        <v>38</v>
      </c>
      <c r="C58" s="4" t="s">
        <v>125</v>
      </c>
      <c r="D58" s="4"/>
      <c r="E58" s="18" t="s">
        <v>126</v>
      </c>
      <c r="F58" s="19">
        <f>F59+F60</f>
        <v>66000</v>
      </c>
      <c r="G58" s="19">
        <f>G59+G60</f>
        <v>46123.49</v>
      </c>
    </row>
    <row r="59" spans="1:7" ht="60" x14ac:dyDescent="0.25">
      <c r="A59" s="4" t="s">
        <v>29</v>
      </c>
      <c r="B59" s="4" t="s">
        <v>38</v>
      </c>
      <c r="C59" s="4" t="s">
        <v>125</v>
      </c>
      <c r="D59" s="4" t="s">
        <v>65</v>
      </c>
      <c r="E59" s="18" t="s">
        <v>66</v>
      </c>
      <c r="F59" s="19">
        <f>48235.66+1600</f>
        <v>49835.66</v>
      </c>
      <c r="G59" s="19">
        <v>46123.49</v>
      </c>
    </row>
    <row r="60" spans="1:7" ht="30" x14ac:dyDescent="0.25">
      <c r="A60" s="4" t="s">
        <v>29</v>
      </c>
      <c r="B60" s="4" t="s">
        <v>38</v>
      </c>
      <c r="C60" s="4" t="s">
        <v>125</v>
      </c>
      <c r="D60" s="4" t="s">
        <v>67</v>
      </c>
      <c r="E60" s="18" t="s">
        <v>68</v>
      </c>
      <c r="F60" s="19">
        <v>16164.34</v>
      </c>
      <c r="G60" s="19">
        <v>0</v>
      </c>
    </row>
    <row r="61" spans="1:7" ht="30" x14ac:dyDescent="0.25">
      <c r="A61" s="4"/>
      <c r="B61" s="12" t="s">
        <v>38</v>
      </c>
      <c r="C61" s="12" t="s">
        <v>91</v>
      </c>
      <c r="D61" s="12"/>
      <c r="E61" s="15" t="s">
        <v>92</v>
      </c>
      <c r="F61" s="10">
        <f t="shared" ref="F61:G63" si="1">F62</f>
        <v>100000</v>
      </c>
      <c r="G61" s="10">
        <f t="shared" si="1"/>
        <v>100000</v>
      </c>
    </row>
    <row r="62" spans="1:7" ht="30" x14ac:dyDescent="0.25">
      <c r="A62" s="4"/>
      <c r="B62" s="12" t="s">
        <v>38</v>
      </c>
      <c r="C62" s="12" t="s">
        <v>112</v>
      </c>
      <c r="D62" s="12"/>
      <c r="E62" s="15" t="s">
        <v>111</v>
      </c>
      <c r="F62" s="10">
        <f t="shared" si="1"/>
        <v>100000</v>
      </c>
      <c r="G62" s="10">
        <f t="shared" si="1"/>
        <v>100000</v>
      </c>
    </row>
    <row r="63" spans="1:7" ht="30" x14ac:dyDescent="0.25">
      <c r="A63" s="4"/>
      <c r="B63" s="12" t="s">
        <v>38</v>
      </c>
      <c r="C63" s="12" t="s">
        <v>277</v>
      </c>
      <c r="D63" s="12"/>
      <c r="E63" s="16" t="s">
        <v>278</v>
      </c>
      <c r="F63" s="10">
        <f t="shared" si="1"/>
        <v>100000</v>
      </c>
      <c r="G63" s="10">
        <f t="shared" si="1"/>
        <v>100000</v>
      </c>
    </row>
    <row r="64" spans="1:7" ht="30" x14ac:dyDescent="0.25">
      <c r="A64" s="4"/>
      <c r="B64" s="12" t="s">
        <v>38</v>
      </c>
      <c r="C64" s="12" t="s">
        <v>277</v>
      </c>
      <c r="D64" s="12" t="s">
        <v>279</v>
      </c>
      <c r="E64" s="16" t="s">
        <v>280</v>
      </c>
      <c r="F64" s="10">
        <v>100000</v>
      </c>
      <c r="G64" s="10">
        <v>100000</v>
      </c>
    </row>
    <row r="65" spans="1:7" x14ac:dyDescent="0.25">
      <c r="A65" s="11" t="s">
        <v>29</v>
      </c>
      <c r="B65" s="11" t="s">
        <v>39</v>
      </c>
      <c r="C65" s="11"/>
      <c r="D65" s="11"/>
      <c r="E65" s="13" t="s">
        <v>11</v>
      </c>
      <c r="F65" s="14">
        <f>F66</f>
        <v>62200</v>
      </c>
      <c r="G65" s="14">
        <f>G66</f>
        <v>62200</v>
      </c>
    </row>
    <row r="66" spans="1:7" x14ac:dyDescent="0.25">
      <c r="A66" s="12" t="s">
        <v>29</v>
      </c>
      <c r="B66" s="12" t="s">
        <v>40</v>
      </c>
      <c r="C66" s="12"/>
      <c r="D66" s="12"/>
      <c r="E66" s="15" t="s">
        <v>12</v>
      </c>
      <c r="F66" s="10">
        <f t="shared" ref="F66:G67" si="2">F67</f>
        <v>62200</v>
      </c>
      <c r="G66" s="10">
        <f t="shared" si="2"/>
        <v>62200</v>
      </c>
    </row>
    <row r="67" spans="1:7" ht="45" x14ac:dyDescent="0.25">
      <c r="A67" s="12" t="s">
        <v>29</v>
      </c>
      <c r="B67" s="12" t="s">
        <v>40</v>
      </c>
      <c r="C67" s="12" t="s">
        <v>101</v>
      </c>
      <c r="D67" s="12"/>
      <c r="E67" s="15" t="s">
        <v>99</v>
      </c>
      <c r="F67" s="10">
        <f t="shared" si="2"/>
        <v>62200</v>
      </c>
      <c r="G67" s="10">
        <f t="shared" si="2"/>
        <v>62200</v>
      </c>
    </row>
    <row r="68" spans="1:7" ht="45" x14ac:dyDescent="0.25">
      <c r="A68" s="12" t="s">
        <v>29</v>
      </c>
      <c r="B68" s="12" t="s">
        <v>40</v>
      </c>
      <c r="C68" s="4" t="s">
        <v>119</v>
      </c>
      <c r="D68" s="4"/>
      <c r="E68" s="18" t="s">
        <v>120</v>
      </c>
      <c r="F68" s="10">
        <f>F70+F71</f>
        <v>62200</v>
      </c>
      <c r="G68" s="10">
        <f>G70+G71</f>
        <v>62200</v>
      </c>
    </row>
    <row r="69" spans="1:7" ht="45" x14ac:dyDescent="0.25">
      <c r="A69" s="4" t="s">
        <v>29</v>
      </c>
      <c r="B69" s="4" t="s">
        <v>40</v>
      </c>
      <c r="C69" s="4" t="s">
        <v>127</v>
      </c>
      <c r="D69" s="4"/>
      <c r="E69" s="22" t="s">
        <v>128</v>
      </c>
      <c r="F69" s="19">
        <f>F70+F71</f>
        <v>62200</v>
      </c>
      <c r="G69" s="19">
        <f>G70+G71</f>
        <v>62200</v>
      </c>
    </row>
    <row r="70" spans="1:7" ht="60" x14ac:dyDescent="0.25">
      <c r="A70" s="12" t="s">
        <v>29</v>
      </c>
      <c r="B70" s="12" t="s">
        <v>40</v>
      </c>
      <c r="C70" s="12" t="s">
        <v>127</v>
      </c>
      <c r="D70" s="12" t="s">
        <v>65</v>
      </c>
      <c r="E70" s="16" t="s">
        <v>66</v>
      </c>
      <c r="F70" s="10">
        <v>60262.720000000001</v>
      </c>
      <c r="G70" s="10">
        <v>60262.720000000001</v>
      </c>
    </row>
    <row r="71" spans="1:7" ht="30" x14ac:dyDescent="0.25">
      <c r="A71" s="12" t="s">
        <v>29</v>
      </c>
      <c r="B71" s="12" t="s">
        <v>40</v>
      </c>
      <c r="C71" s="12" t="s">
        <v>127</v>
      </c>
      <c r="D71" s="12" t="s">
        <v>67</v>
      </c>
      <c r="E71" s="16" t="s">
        <v>68</v>
      </c>
      <c r="F71" s="10">
        <v>1937.28</v>
      </c>
      <c r="G71" s="10">
        <v>1937.28</v>
      </c>
    </row>
    <row r="72" spans="1:7" ht="29.25" x14ac:dyDescent="0.25">
      <c r="A72" s="11" t="s">
        <v>29</v>
      </c>
      <c r="B72" s="11" t="s">
        <v>58</v>
      </c>
      <c r="C72" s="11"/>
      <c r="D72" s="11"/>
      <c r="E72" s="13" t="s">
        <v>59</v>
      </c>
      <c r="F72" s="14">
        <f>F82+F73+F89</f>
        <v>1304092.31</v>
      </c>
      <c r="G72" s="14">
        <f>G82+G73+G89</f>
        <v>1216562.31</v>
      </c>
    </row>
    <row r="73" spans="1:7" x14ac:dyDescent="0.25">
      <c r="A73" s="11" t="s">
        <v>29</v>
      </c>
      <c r="B73" s="11" t="s">
        <v>63</v>
      </c>
      <c r="C73" s="11"/>
      <c r="D73" s="11"/>
      <c r="E73" s="13" t="s">
        <v>64</v>
      </c>
      <c r="F73" s="14">
        <f>F74</f>
        <v>690950.55</v>
      </c>
      <c r="G73" s="14">
        <f>G74</f>
        <v>676950.55</v>
      </c>
    </row>
    <row r="74" spans="1:7" ht="45" x14ac:dyDescent="0.25">
      <c r="A74" s="12" t="s">
        <v>29</v>
      </c>
      <c r="B74" s="12" t="s">
        <v>63</v>
      </c>
      <c r="C74" s="12" t="s">
        <v>101</v>
      </c>
      <c r="D74" s="12"/>
      <c r="E74" s="15" t="s">
        <v>99</v>
      </c>
      <c r="F74" s="10">
        <f>F75+F78</f>
        <v>690950.55</v>
      </c>
      <c r="G74" s="10">
        <f>G75+G78</f>
        <v>676950.55</v>
      </c>
    </row>
    <row r="75" spans="1:7" ht="45" x14ac:dyDescent="0.25">
      <c r="A75" s="12" t="s">
        <v>29</v>
      </c>
      <c r="B75" s="12" t="s">
        <v>63</v>
      </c>
      <c r="C75" s="4" t="s">
        <v>119</v>
      </c>
      <c r="D75" s="4"/>
      <c r="E75" s="18" t="s">
        <v>120</v>
      </c>
      <c r="F75" s="10">
        <f>F76</f>
        <v>49600</v>
      </c>
      <c r="G75" s="10">
        <f>G76</f>
        <v>49600</v>
      </c>
    </row>
    <row r="76" spans="1:7" ht="30" x14ac:dyDescent="0.25">
      <c r="A76" s="12" t="s">
        <v>29</v>
      </c>
      <c r="B76" s="12" t="s">
        <v>63</v>
      </c>
      <c r="C76" s="12" t="s">
        <v>130</v>
      </c>
      <c r="D76" s="12"/>
      <c r="E76" s="15" t="s">
        <v>129</v>
      </c>
      <c r="F76" s="10">
        <f>F77</f>
        <v>49600</v>
      </c>
      <c r="G76" s="10">
        <f>G77</f>
        <v>49600</v>
      </c>
    </row>
    <row r="77" spans="1:7" ht="60" x14ac:dyDescent="0.25">
      <c r="A77" s="12" t="s">
        <v>29</v>
      </c>
      <c r="B77" s="12" t="s">
        <v>63</v>
      </c>
      <c r="C77" s="12" t="s">
        <v>130</v>
      </c>
      <c r="D77" s="12" t="s">
        <v>65</v>
      </c>
      <c r="E77" s="16" t="s">
        <v>66</v>
      </c>
      <c r="F77" s="10">
        <f>55700-600-5500</f>
        <v>49600</v>
      </c>
      <c r="G77" s="10">
        <f>55700-600-5500</f>
        <v>49600</v>
      </c>
    </row>
    <row r="78" spans="1:7" x14ac:dyDescent="0.25">
      <c r="A78" s="12" t="s">
        <v>29</v>
      </c>
      <c r="B78" s="12" t="s">
        <v>63</v>
      </c>
      <c r="C78" s="12" t="s">
        <v>105</v>
      </c>
      <c r="D78" s="12"/>
      <c r="E78" s="15" t="s">
        <v>106</v>
      </c>
      <c r="F78" s="10">
        <f>F79</f>
        <v>641350.55000000005</v>
      </c>
      <c r="G78" s="10">
        <f>G79</f>
        <v>627350.55000000005</v>
      </c>
    </row>
    <row r="79" spans="1:7" x14ac:dyDescent="0.25">
      <c r="A79" s="12" t="s">
        <v>29</v>
      </c>
      <c r="B79" s="12" t="s">
        <v>63</v>
      </c>
      <c r="C79" s="12" t="s">
        <v>109</v>
      </c>
      <c r="D79" s="12"/>
      <c r="E79" s="15" t="s">
        <v>131</v>
      </c>
      <c r="F79" s="10">
        <f>F80+F81</f>
        <v>641350.55000000005</v>
      </c>
      <c r="G79" s="10">
        <f>G80+G81</f>
        <v>627350.55000000005</v>
      </c>
    </row>
    <row r="80" spans="1:7" ht="60" x14ac:dyDescent="0.25">
      <c r="A80" s="12" t="s">
        <v>29</v>
      </c>
      <c r="B80" s="12" t="s">
        <v>63</v>
      </c>
      <c r="C80" s="12" t="s">
        <v>109</v>
      </c>
      <c r="D80" s="12" t="s">
        <v>65</v>
      </c>
      <c r="E80" s="16" t="s">
        <v>66</v>
      </c>
      <c r="F80" s="10">
        <f>522461.03+89555.92</f>
        <v>612016.95000000007</v>
      </c>
      <c r="G80" s="10">
        <f>522461.03+89555.92</f>
        <v>612016.95000000007</v>
      </c>
    </row>
    <row r="81" spans="1:7" ht="30" x14ac:dyDescent="0.25">
      <c r="A81" s="12" t="s">
        <v>29</v>
      </c>
      <c r="B81" s="12" t="s">
        <v>63</v>
      </c>
      <c r="C81" s="12" t="s">
        <v>109</v>
      </c>
      <c r="D81" s="12" t="s">
        <v>67</v>
      </c>
      <c r="E81" s="16" t="s">
        <v>68</v>
      </c>
      <c r="F81" s="10">
        <f>17333.6+12000</f>
        <v>29333.599999999999</v>
      </c>
      <c r="G81" s="10">
        <f>12000+3333.6</f>
        <v>15333.6</v>
      </c>
    </row>
    <row r="82" spans="1:7" s="7" customFormat="1" ht="28.5" customHeight="1" x14ac:dyDescent="0.25">
      <c r="A82" s="11" t="s">
        <v>29</v>
      </c>
      <c r="B82" s="11" t="s">
        <v>60</v>
      </c>
      <c r="C82" s="11"/>
      <c r="D82" s="11"/>
      <c r="E82" s="13" t="s">
        <v>61</v>
      </c>
      <c r="F82" s="14">
        <f t="shared" ref="F82:G83" si="3">F83</f>
        <v>606272</v>
      </c>
      <c r="G82" s="14">
        <f t="shared" si="3"/>
        <v>532742</v>
      </c>
    </row>
    <row r="83" spans="1:7" ht="30" x14ac:dyDescent="0.25">
      <c r="A83" s="12" t="s">
        <v>29</v>
      </c>
      <c r="B83" s="12" t="s">
        <v>60</v>
      </c>
      <c r="C83" s="12" t="s">
        <v>188</v>
      </c>
      <c r="D83" s="12"/>
      <c r="E83" s="15" t="s">
        <v>187</v>
      </c>
      <c r="F83" s="10">
        <f t="shared" si="3"/>
        <v>606272</v>
      </c>
      <c r="G83" s="10">
        <f t="shared" si="3"/>
        <v>532742</v>
      </c>
    </row>
    <row r="84" spans="1:7" ht="30" x14ac:dyDescent="0.25">
      <c r="A84" s="12" t="s">
        <v>29</v>
      </c>
      <c r="B84" s="12" t="s">
        <v>60</v>
      </c>
      <c r="C84" s="12" t="s">
        <v>189</v>
      </c>
      <c r="D84" s="12"/>
      <c r="E84" s="15" t="s">
        <v>190</v>
      </c>
      <c r="F84" s="10">
        <f>F85+F87</f>
        <v>606272</v>
      </c>
      <c r="G84" s="10">
        <f>G85+G87</f>
        <v>532742</v>
      </c>
    </row>
    <row r="85" spans="1:7" ht="30" x14ac:dyDescent="0.25">
      <c r="A85" s="12" t="s">
        <v>29</v>
      </c>
      <c r="B85" s="12" t="s">
        <v>60</v>
      </c>
      <c r="C85" s="12" t="s">
        <v>191</v>
      </c>
      <c r="D85" s="12"/>
      <c r="E85" s="15" t="s">
        <v>192</v>
      </c>
      <c r="F85" s="10">
        <f>F86</f>
        <v>559300</v>
      </c>
      <c r="G85" s="10">
        <f>G86</f>
        <v>485770</v>
      </c>
    </row>
    <row r="86" spans="1:7" ht="30" x14ac:dyDescent="0.25">
      <c r="A86" s="12" t="s">
        <v>29</v>
      </c>
      <c r="B86" s="12" t="s">
        <v>60</v>
      </c>
      <c r="C86" s="12" t="s">
        <v>191</v>
      </c>
      <c r="D86" s="12" t="s">
        <v>67</v>
      </c>
      <c r="E86" s="16" t="s">
        <v>68</v>
      </c>
      <c r="F86" s="10">
        <f>386800+172500</f>
        <v>559300</v>
      </c>
      <c r="G86" s="10">
        <f>99000+386770</f>
        <v>485770</v>
      </c>
    </row>
    <row r="87" spans="1:7" x14ac:dyDescent="0.25">
      <c r="A87" s="12" t="s">
        <v>29</v>
      </c>
      <c r="B87" s="12" t="s">
        <v>60</v>
      </c>
      <c r="C87" s="12" t="s">
        <v>193</v>
      </c>
      <c r="D87" s="12"/>
      <c r="E87" s="16" t="s">
        <v>194</v>
      </c>
      <c r="F87" s="10">
        <f>F88</f>
        <v>46972</v>
      </c>
      <c r="G87" s="10">
        <f>G88</f>
        <v>46972</v>
      </c>
    </row>
    <row r="88" spans="1:7" ht="30" x14ac:dyDescent="0.25">
      <c r="A88" s="12" t="s">
        <v>29</v>
      </c>
      <c r="B88" s="12" t="s">
        <v>60</v>
      </c>
      <c r="C88" s="12" t="s">
        <v>193</v>
      </c>
      <c r="D88" s="12" t="s">
        <v>67</v>
      </c>
      <c r="E88" s="16" t="s">
        <v>68</v>
      </c>
      <c r="F88" s="10">
        <f>95000-48028</f>
        <v>46972</v>
      </c>
      <c r="G88" s="10">
        <f>95000-48028</f>
        <v>46972</v>
      </c>
    </row>
    <row r="89" spans="1:7" ht="28.5" x14ac:dyDescent="0.25">
      <c r="A89" s="11" t="s">
        <v>29</v>
      </c>
      <c r="B89" s="11" t="s">
        <v>88</v>
      </c>
      <c r="C89" s="11"/>
      <c r="D89" s="11"/>
      <c r="E89" s="17" t="s">
        <v>89</v>
      </c>
      <c r="F89" s="14">
        <f t="shared" ref="F89:G92" si="4">F90</f>
        <v>6869.7599999999948</v>
      </c>
      <c r="G89" s="14">
        <f t="shared" si="4"/>
        <v>6869.7599999999948</v>
      </c>
    </row>
    <row r="90" spans="1:7" ht="30" x14ac:dyDescent="0.25">
      <c r="A90" s="12" t="s">
        <v>29</v>
      </c>
      <c r="B90" s="12" t="s">
        <v>88</v>
      </c>
      <c r="C90" s="12" t="s">
        <v>188</v>
      </c>
      <c r="D90" s="12"/>
      <c r="E90" s="15" t="s">
        <v>187</v>
      </c>
      <c r="F90" s="10">
        <f t="shared" si="4"/>
        <v>6869.7599999999948</v>
      </c>
      <c r="G90" s="10">
        <f t="shared" si="4"/>
        <v>6869.7599999999948</v>
      </c>
    </row>
    <row r="91" spans="1:7" x14ac:dyDescent="0.25">
      <c r="A91" s="12" t="s">
        <v>29</v>
      </c>
      <c r="B91" s="12" t="s">
        <v>88</v>
      </c>
      <c r="C91" s="12" t="s">
        <v>195</v>
      </c>
      <c r="D91" s="12"/>
      <c r="E91" s="20" t="s">
        <v>196</v>
      </c>
      <c r="F91" s="10">
        <f t="shared" si="4"/>
        <v>6869.7599999999948</v>
      </c>
      <c r="G91" s="10">
        <f t="shared" si="4"/>
        <v>6869.7599999999948</v>
      </c>
    </row>
    <row r="92" spans="1:7" ht="30" x14ac:dyDescent="0.25">
      <c r="A92" s="12" t="s">
        <v>29</v>
      </c>
      <c r="B92" s="12" t="s">
        <v>88</v>
      </c>
      <c r="C92" s="12" t="s">
        <v>198</v>
      </c>
      <c r="D92" s="12"/>
      <c r="E92" s="20" t="s">
        <v>197</v>
      </c>
      <c r="F92" s="10">
        <f t="shared" si="4"/>
        <v>6869.7599999999948</v>
      </c>
      <c r="G92" s="10">
        <f t="shared" si="4"/>
        <v>6869.7599999999948</v>
      </c>
    </row>
    <row r="93" spans="1:7" ht="30" x14ac:dyDescent="0.25">
      <c r="A93" s="12" t="s">
        <v>29</v>
      </c>
      <c r="B93" s="12" t="s">
        <v>88</v>
      </c>
      <c r="C93" s="12" t="s">
        <v>198</v>
      </c>
      <c r="D93" s="12" t="s">
        <v>67</v>
      </c>
      <c r="E93" s="16" t="s">
        <v>68</v>
      </c>
      <c r="F93" s="10">
        <f>81268-74398.24</f>
        <v>6869.7599999999948</v>
      </c>
      <c r="G93" s="10">
        <f>81268-74398.24</f>
        <v>6869.7599999999948</v>
      </c>
    </row>
    <row r="94" spans="1:7" x14ac:dyDescent="0.25">
      <c r="A94" s="11" t="s">
        <v>29</v>
      </c>
      <c r="B94" s="11" t="s">
        <v>41</v>
      </c>
      <c r="C94" s="11"/>
      <c r="D94" s="11"/>
      <c r="E94" s="13" t="s">
        <v>13</v>
      </c>
      <c r="F94" s="14">
        <f>F95+F102+F109</f>
        <v>11558365</v>
      </c>
      <c r="G94" s="14">
        <f>G95+G102+G109</f>
        <v>11258363</v>
      </c>
    </row>
    <row r="95" spans="1:7" x14ac:dyDescent="0.25">
      <c r="A95" s="11" t="s">
        <v>29</v>
      </c>
      <c r="B95" s="11" t="s">
        <v>42</v>
      </c>
      <c r="C95" s="12"/>
      <c r="D95" s="12"/>
      <c r="E95" s="13" t="s">
        <v>14</v>
      </c>
      <c r="F95" s="14">
        <f>F96</f>
        <v>4763867</v>
      </c>
      <c r="G95" s="14">
        <f>G96</f>
        <v>4763867</v>
      </c>
    </row>
    <row r="96" spans="1:7" ht="30" x14ac:dyDescent="0.25">
      <c r="A96" s="12" t="s">
        <v>29</v>
      </c>
      <c r="B96" s="12" t="s">
        <v>42</v>
      </c>
      <c r="C96" s="12" t="s">
        <v>166</v>
      </c>
      <c r="D96" s="12"/>
      <c r="E96" s="15" t="s">
        <v>167</v>
      </c>
      <c r="F96" s="10">
        <f>F97</f>
        <v>4763867</v>
      </c>
      <c r="G96" s="10">
        <f>G97</f>
        <v>4763867</v>
      </c>
    </row>
    <row r="97" spans="1:7" ht="45" x14ac:dyDescent="0.25">
      <c r="A97" s="12" t="s">
        <v>29</v>
      </c>
      <c r="B97" s="12" t="s">
        <v>42</v>
      </c>
      <c r="C97" s="12" t="s">
        <v>169</v>
      </c>
      <c r="D97" s="12"/>
      <c r="E97" s="15" t="s">
        <v>168</v>
      </c>
      <c r="F97" s="10">
        <f>F99+F101</f>
        <v>4763867</v>
      </c>
      <c r="G97" s="10">
        <f>G99+G101</f>
        <v>4763867</v>
      </c>
    </row>
    <row r="98" spans="1:7" ht="30" x14ac:dyDescent="0.25">
      <c r="A98" s="12" t="s">
        <v>29</v>
      </c>
      <c r="B98" s="12" t="s">
        <v>42</v>
      </c>
      <c r="C98" s="12" t="s">
        <v>170</v>
      </c>
      <c r="D98" s="12"/>
      <c r="E98" s="15" t="s">
        <v>171</v>
      </c>
      <c r="F98" s="10">
        <f>F99</f>
        <v>1190967</v>
      </c>
      <c r="G98" s="10">
        <f>G99</f>
        <v>1190967</v>
      </c>
    </row>
    <row r="99" spans="1:7" x14ac:dyDescent="0.25">
      <c r="A99" s="12" t="s">
        <v>29</v>
      </c>
      <c r="B99" s="12" t="s">
        <v>42</v>
      </c>
      <c r="C99" s="12" t="s">
        <v>170</v>
      </c>
      <c r="D99" s="12" t="s">
        <v>69</v>
      </c>
      <c r="E99" s="16" t="s">
        <v>70</v>
      </c>
      <c r="F99" s="10">
        <v>1190967</v>
      </c>
      <c r="G99" s="10">
        <v>1190967</v>
      </c>
    </row>
    <row r="100" spans="1:7" ht="30" x14ac:dyDescent="0.25">
      <c r="A100" s="12" t="s">
        <v>29</v>
      </c>
      <c r="B100" s="12" t="s">
        <v>42</v>
      </c>
      <c r="C100" s="12" t="s">
        <v>269</v>
      </c>
      <c r="D100" s="12"/>
      <c r="E100" s="16" t="s">
        <v>268</v>
      </c>
      <c r="F100" s="10">
        <f>F101</f>
        <v>3572900</v>
      </c>
      <c r="G100" s="10">
        <f>G101</f>
        <v>3572900</v>
      </c>
    </row>
    <row r="101" spans="1:7" x14ac:dyDescent="0.25">
      <c r="A101" s="12" t="s">
        <v>29</v>
      </c>
      <c r="B101" s="12" t="s">
        <v>42</v>
      </c>
      <c r="C101" s="12" t="s">
        <v>269</v>
      </c>
      <c r="D101" s="12" t="s">
        <v>69</v>
      </c>
      <c r="E101" s="16" t="s">
        <v>70</v>
      </c>
      <c r="F101" s="10">
        <v>3572900</v>
      </c>
      <c r="G101" s="10">
        <v>3572900</v>
      </c>
    </row>
    <row r="102" spans="1:7" x14ac:dyDescent="0.25">
      <c r="A102" s="11" t="s">
        <v>29</v>
      </c>
      <c r="B102" s="11" t="s">
        <v>79</v>
      </c>
      <c r="C102" s="11"/>
      <c r="D102" s="11"/>
      <c r="E102" s="13" t="s">
        <v>80</v>
      </c>
      <c r="F102" s="14">
        <f>F104</f>
        <v>6494498</v>
      </c>
      <c r="G102" s="14">
        <f>G104</f>
        <v>6494496</v>
      </c>
    </row>
    <row r="103" spans="1:7" ht="30" x14ac:dyDescent="0.25">
      <c r="A103" s="12" t="s">
        <v>29</v>
      </c>
      <c r="B103" s="12" t="s">
        <v>79</v>
      </c>
      <c r="C103" s="12" t="s">
        <v>166</v>
      </c>
      <c r="D103" s="12"/>
      <c r="E103" s="15" t="s">
        <v>167</v>
      </c>
      <c r="F103" s="10">
        <f t="shared" ref="F103:G103" si="5">F104</f>
        <v>6494498</v>
      </c>
      <c r="G103" s="10">
        <f t="shared" si="5"/>
        <v>6494496</v>
      </c>
    </row>
    <row r="104" spans="1:7" ht="45" x14ac:dyDescent="0.25">
      <c r="A104" s="12" t="s">
        <v>29</v>
      </c>
      <c r="B104" s="12" t="s">
        <v>79</v>
      </c>
      <c r="C104" s="12" t="s">
        <v>169</v>
      </c>
      <c r="D104" s="12"/>
      <c r="E104" s="15" t="s">
        <v>168</v>
      </c>
      <c r="F104" s="10">
        <f>F105+F107</f>
        <v>6494498</v>
      </c>
      <c r="G104" s="10">
        <f>G105+G107</f>
        <v>6494496</v>
      </c>
    </row>
    <row r="105" spans="1:7" x14ac:dyDescent="0.25">
      <c r="A105" s="12" t="s">
        <v>29</v>
      </c>
      <c r="B105" s="12" t="s">
        <v>79</v>
      </c>
      <c r="C105" s="12" t="s">
        <v>172</v>
      </c>
      <c r="D105" s="12"/>
      <c r="E105" s="16" t="s">
        <v>173</v>
      </c>
      <c r="F105" s="10">
        <v>5401952</v>
      </c>
      <c r="G105" s="10">
        <v>5401952</v>
      </c>
    </row>
    <row r="106" spans="1:7" ht="30" x14ac:dyDescent="0.25">
      <c r="A106" s="12" t="s">
        <v>29</v>
      </c>
      <c r="B106" s="12" t="s">
        <v>79</v>
      </c>
      <c r="C106" s="12" t="s">
        <v>172</v>
      </c>
      <c r="D106" s="12" t="s">
        <v>67</v>
      </c>
      <c r="E106" s="16" t="s">
        <v>68</v>
      </c>
      <c r="F106" s="10">
        <v>5401952</v>
      </c>
      <c r="G106" s="10">
        <v>5401952</v>
      </c>
    </row>
    <row r="107" spans="1:7" x14ac:dyDescent="0.25">
      <c r="A107" s="12" t="s">
        <v>29</v>
      </c>
      <c r="B107" s="12" t="s">
        <v>79</v>
      </c>
      <c r="C107" s="12" t="s">
        <v>174</v>
      </c>
      <c r="D107" s="12"/>
      <c r="E107" s="16" t="s">
        <v>175</v>
      </c>
      <c r="F107" s="10">
        <f>F108</f>
        <v>1092546</v>
      </c>
      <c r="G107" s="10">
        <f>G108</f>
        <v>1092544</v>
      </c>
    </row>
    <row r="108" spans="1:7" ht="30" x14ac:dyDescent="0.25">
      <c r="A108" s="12" t="s">
        <v>29</v>
      </c>
      <c r="B108" s="12" t="s">
        <v>79</v>
      </c>
      <c r="C108" s="12" t="s">
        <v>174</v>
      </c>
      <c r="D108" s="12" t="s">
        <v>67</v>
      </c>
      <c r="E108" s="16" t="s">
        <v>68</v>
      </c>
      <c r="F108" s="10">
        <f>1002546+90000</f>
        <v>1092546</v>
      </c>
      <c r="G108" s="10">
        <f>1002544+90000</f>
        <v>1092544</v>
      </c>
    </row>
    <row r="109" spans="1:7" x14ac:dyDescent="0.25">
      <c r="A109" s="11" t="s">
        <v>29</v>
      </c>
      <c r="B109" s="11" t="s">
        <v>81</v>
      </c>
      <c r="C109" s="11"/>
      <c r="D109" s="11"/>
      <c r="E109" s="13" t="s">
        <v>82</v>
      </c>
      <c r="F109" s="14">
        <f t="shared" ref="F109:G110" si="6">F110</f>
        <v>300000</v>
      </c>
      <c r="G109" s="14">
        <f t="shared" si="6"/>
        <v>0</v>
      </c>
    </row>
    <row r="110" spans="1:7" ht="45" x14ac:dyDescent="0.25">
      <c r="A110" s="12" t="s">
        <v>29</v>
      </c>
      <c r="B110" s="12" t="s">
        <v>81</v>
      </c>
      <c r="C110" s="12" t="s">
        <v>176</v>
      </c>
      <c r="D110" s="12"/>
      <c r="E110" s="20" t="s">
        <v>178</v>
      </c>
      <c r="F110" s="10">
        <f t="shared" si="6"/>
        <v>300000</v>
      </c>
      <c r="G110" s="10">
        <f t="shared" si="6"/>
        <v>0</v>
      </c>
    </row>
    <row r="111" spans="1:7" ht="30" x14ac:dyDescent="0.25">
      <c r="A111" s="12" t="s">
        <v>29</v>
      </c>
      <c r="B111" s="12" t="s">
        <v>81</v>
      </c>
      <c r="C111" s="12" t="s">
        <v>179</v>
      </c>
      <c r="D111" s="12"/>
      <c r="E111" s="16" t="s">
        <v>181</v>
      </c>
      <c r="F111" s="10">
        <f>F112+F114</f>
        <v>300000</v>
      </c>
      <c r="G111" s="10">
        <f>G112+G114</f>
        <v>0</v>
      </c>
    </row>
    <row r="112" spans="1:7" x14ac:dyDescent="0.25">
      <c r="A112" s="12" t="s">
        <v>29</v>
      </c>
      <c r="B112" s="12" t="s">
        <v>81</v>
      </c>
      <c r="C112" s="12" t="s">
        <v>182</v>
      </c>
      <c r="D112" s="12"/>
      <c r="E112" s="16" t="s">
        <v>183</v>
      </c>
      <c r="F112" s="10">
        <f>F113</f>
        <v>0</v>
      </c>
      <c r="G112" s="10">
        <f>G113</f>
        <v>0</v>
      </c>
    </row>
    <row r="113" spans="1:7" ht="30" x14ac:dyDescent="0.25">
      <c r="A113" s="12" t="s">
        <v>29</v>
      </c>
      <c r="B113" s="12" t="s">
        <v>81</v>
      </c>
      <c r="C113" s="12" t="s">
        <v>182</v>
      </c>
      <c r="D113" s="12" t="s">
        <v>67</v>
      </c>
      <c r="E113" s="16" t="s">
        <v>68</v>
      </c>
      <c r="F113" s="10">
        <f>1250000-1250000</f>
        <v>0</v>
      </c>
      <c r="G113" s="10">
        <f>1250000-1250000</f>
        <v>0</v>
      </c>
    </row>
    <row r="114" spans="1:7" ht="30" x14ac:dyDescent="0.25">
      <c r="A114" s="12" t="s">
        <v>29</v>
      </c>
      <c r="B114" s="12" t="s">
        <v>81</v>
      </c>
      <c r="C114" s="12" t="s">
        <v>185</v>
      </c>
      <c r="D114" s="12"/>
      <c r="E114" s="16" t="s">
        <v>186</v>
      </c>
      <c r="F114" s="10">
        <f>F115</f>
        <v>300000</v>
      </c>
      <c r="G114" s="10">
        <f>G115</f>
        <v>0</v>
      </c>
    </row>
    <row r="115" spans="1:7" ht="30" x14ac:dyDescent="0.25">
      <c r="A115" s="12" t="s">
        <v>29</v>
      </c>
      <c r="B115" s="12" t="s">
        <v>81</v>
      </c>
      <c r="C115" s="12" t="s">
        <v>185</v>
      </c>
      <c r="D115" s="12" t="s">
        <v>67</v>
      </c>
      <c r="E115" s="16" t="s">
        <v>68</v>
      </c>
      <c r="F115" s="10">
        <v>300000</v>
      </c>
      <c r="G115" s="10">
        <v>0</v>
      </c>
    </row>
    <row r="116" spans="1:7" x14ac:dyDescent="0.25">
      <c r="A116" s="11" t="s">
        <v>29</v>
      </c>
      <c r="B116" s="11" t="s">
        <v>43</v>
      </c>
      <c r="C116" s="11"/>
      <c r="D116" s="11"/>
      <c r="E116" s="13" t="s">
        <v>15</v>
      </c>
      <c r="F116" s="14">
        <f>F117+F130+F141</f>
        <v>21357439.059999999</v>
      </c>
      <c r="G116" s="14">
        <f>G117+G130+G141</f>
        <v>17243914.300000001</v>
      </c>
    </row>
    <row r="117" spans="1:7" x14ac:dyDescent="0.25">
      <c r="A117" s="11" t="s">
        <v>29</v>
      </c>
      <c r="B117" s="11" t="s">
        <v>44</v>
      </c>
      <c r="C117" s="11"/>
      <c r="D117" s="11"/>
      <c r="E117" s="13" t="s">
        <v>16</v>
      </c>
      <c r="F117" s="14">
        <f>F118</f>
        <v>12482144.25</v>
      </c>
      <c r="G117" s="14">
        <f>G118</f>
        <v>8389551.2200000007</v>
      </c>
    </row>
    <row r="118" spans="1:7" ht="45" x14ac:dyDescent="0.25">
      <c r="A118" s="12" t="s">
        <v>31</v>
      </c>
      <c r="B118" s="12" t="s">
        <v>44</v>
      </c>
      <c r="C118" s="12" t="s">
        <v>177</v>
      </c>
      <c r="D118" s="12"/>
      <c r="E118" s="15" t="s">
        <v>90</v>
      </c>
      <c r="F118" s="10">
        <f>F119</f>
        <v>12482144.25</v>
      </c>
      <c r="G118" s="10">
        <f>G119</f>
        <v>8389551.2200000007</v>
      </c>
    </row>
    <row r="119" spans="1:7" ht="30" x14ac:dyDescent="0.25">
      <c r="A119" s="12" t="s">
        <v>29</v>
      </c>
      <c r="B119" s="12" t="s">
        <v>44</v>
      </c>
      <c r="C119" s="12" t="s">
        <v>180</v>
      </c>
      <c r="D119" s="12"/>
      <c r="E119" s="16" t="s">
        <v>83</v>
      </c>
      <c r="F119" s="10">
        <f>F120+F122+F124+F126+F128</f>
        <v>12482144.25</v>
      </c>
      <c r="G119" s="10">
        <f>G120+G122+G124+G126+G128</f>
        <v>8389551.2200000007</v>
      </c>
    </row>
    <row r="120" spans="1:7" x14ac:dyDescent="0.25">
      <c r="A120" s="12" t="s">
        <v>29</v>
      </c>
      <c r="B120" s="12" t="s">
        <v>44</v>
      </c>
      <c r="C120" s="12" t="s">
        <v>184</v>
      </c>
      <c r="D120" s="12"/>
      <c r="E120" s="16" t="s">
        <v>216</v>
      </c>
      <c r="F120" s="10">
        <f>F121</f>
        <v>2035482.2800000003</v>
      </c>
      <c r="G120" s="10">
        <f>G121</f>
        <v>310000</v>
      </c>
    </row>
    <row r="121" spans="1:7" ht="30" x14ac:dyDescent="0.25">
      <c r="A121" s="12" t="s">
        <v>29</v>
      </c>
      <c r="B121" s="12" t="s">
        <v>44</v>
      </c>
      <c r="C121" s="12" t="s">
        <v>184</v>
      </c>
      <c r="D121" s="12" t="s">
        <v>67</v>
      </c>
      <c r="E121" s="16" t="s">
        <v>68</v>
      </c>
      <c r="F121" s="10">
        <f>542339+636977.89+856165.39</f>
        <v>2035482.2800000003</v>
      </c>
      <c r="G121" s="10">
        <v>310000</v>
      </c>
    </row>
    <row r="122" spans="1:7" ht="30" x14ac:dyDescent="0.25">
      <c r="A122" s="12" t="s">
        <v>29</v>
      </c>
      <c r="B122" s="12" t="s">
        <v>44</v>
      </c>
      <c r="C122" s="12" t="s">
        <v>218</v>
      </c>
      <c r="D122" s="12"/>
      <c r="E122" s="16" t="s">
        <v>217</v>
      </c>
      <c r="F122" s="10">
        <f>F123</f>
        <v>999781.77</v>
      </c>
      <c r="G122" s="10">
        <f>G123</f>
        <v>999781.77</v>
      </c>
    </row>
    <row r="123" spans="1:7" x14ac:dyDescent="0.25">
      <c r="A123" s="12" t="s">
        <v>29</v>
      </c>
      <c r="B123" s="12" t="s">
        <v>44</v>
      </c>
      <c r="C123" s="12" t="s">
        <v>218</v>
      </c>
      <c r="D123" s="12" t="s">
        <v>71</v>
      </c>
      <c r="E123" s="15" t="s">
        <v>72</v>
      </c>
      <c r="F123" s="10">
        <v>999781.77</v>
      </c>
      <c r="G123" s="10">
        <v>999781.77</v>
      </c>
    </row>
    <row r="124" spans="1:7" ht="45" x14ac:dyDescent="0.25">
      <c r="A124" s="12" t="s">
        <v>29</v>
      </c>
      <c r="B124" s="12" t="s">
        <v>44</v>
      </c>
      <c r="C124" s="12" t="s">
        <v>220</v>
      </c>
      <c r="D124" s="12"/>
      <c r="E124" s="16" t="s">
        <v>219</v>
      </c>
      <c r="F124" s="10">
        <f>F125</f>
        <v>645556.80000000005</v>
      </c>
      <c r="G124" s="10">
        <f>G125</f>
        <v>247904.72</v>
      </c>
    </row>
    <row r="125" spans="1:7" ht="30" x14ac:dyDescent="0.25">
      <c r="A125" s="12" t="s">
        <v>29</v>
      </c>
      <c r="B125" s="12" t="s">
        <v>44</v>
      </c>
      <c r="C125" s="12" t="s">
        <v>220</v>
      </c>
      <c r="D125" s="12" t="s">
        <v>67</v>
      </c>
      <c r="E125" s="16" t="s">
        <v>68</v>
      </c>
      <c r="F125" s="10">
        <v>645556.80000000005</v>
      </c>
      <c r="G125" s="10">
        <v>247904.72</v>
      </c>
    </row>
    <row r="126" spans="1:7" x14ac:dyDescent="0.25">
      <c r="A126" s="12" t="s">
        <v>29</v>
      </c>
      <c r="B126" s="12" t="s">
        <v>44</v>
      </c>
      <c r="C126" s="12" t="s">
        <v>264</v>
      </c>
      <c r="D126" s="12"/>
      <c r="E126" s="16" t="s">
        <v>263</v>
      </c>
      <c r="F126" s="10">
        <f>F127</f>
        <v>4344319.13</v>
      </c>
      <c r="G126" s="10">
        <f>G127</f>
        <v>4344319.13</v>
      </c>
    </row>
    <row r="127" spans="1:7" ht="30" x14ac:dyDescent="0.25">
      <c r="A127" s="12" t="s">
        <v>29</v>
      </c>
      <c r="B127" s="12" t="s">
        <v>44</v>
      </c>
      <c r="C127" s="12" t="s">
        <v>264</v>
      </c>
      <c r="D127" s="12" t="s">
        <v>67</v>
      </c>
      <c r="E127" s="16" t="s">
        <v>68</v>
      </c>
      <c r="F127" s="10">
        <f>3304994.9+1039324.22+0.01</f>
        <v>4344319.13</v>
      </c>
      <c r="G127" s="10">
        <f>3304994.9+1039324.22+0.01</f>
        <v>4344319.13</v>
      </c>
    </row>
    <row r="128" spans="1:7" x14ac:dyDescent="0.25">
      <c r="A128" s="12" t="s">
        <v>29</v>
      </c>
      <c r="B128" s="12" t="s">
        <v>44</v>
      </c>
      <c r="C128" s="12" t="s">
        <v>283</v>
      </c>
      <c r="D128" s="12"/>
      <c r="E128" s="16" t="s">
        <v>284</v>
      </c>
      <c r="F128" s="10">
        <f>F129</f>
        <v>4457004.2699999996</v>
      </c>
      <c r="G128" s="10">
        <f>G129</f>
        <v>2487545.6</v>
      </c>
    </row>
    <row r="129" spans="1:7" ht="30" x14ac:dyDescent="0.25">
      <c r="A129" s="12" t="s">
        <v>29</v>
      </c>
      <c r="B129" s="12" t="s">
        <v>44</v>
      </c>
      <c r="C129" s="12" t="s">
        <v>283</v>
      </c>
      <c r="D129" s="12" t="s">
        <v>67</v>
      </c>
      <c r="E129" s="16" t="s">
        <v>68</v>
      </c>
      <c r="F129" s="10">
        <f>5491662-1034657.73</f>
        <v>4457004.2699999996</v>
      </c>
      <c r="G129" s="10">
        <v>2487545.6</v>
      </c>
    </row>
    <row r="130" spans="1:7" x14ac:dyDescent="0.25">
      <c r="A130" s="11" t="s">
        <v>29</v>
      </c>
      <c r="B130" s="11" t="s">
        <v>45</v>
      </c>
      <c r="C130" s="11"/>
      <c r="D130" s="11"/>
      <c r="E130" s="13" t="s">
        <v>17</v>
      </c>
      <c r="F130" s="14">
        <f>F131</f>
        <v>5724967.9100000001</v>
      </c>
      <c r="G130" s="14">
        <f>G131</f>
        <v>5724967.9100000001</v>
      </c>
    </row>
    <row r="131" spans="1:7" ht="45" x14ac:dyDescent="0.25">
      <c r="A131" s="12" t="s">
        <v>29</v>
      </c>
      <c r="B131" s="12" t="s">
        <v>45</v>
      </c>
      <c r="C131" s="12" t="s">
        <v>177</v>
      </c>
      <c r="D131" s="12"/>
      <c r="E131" s="15" t="s">
        <v>90</v>
      </c>
      <c r="F131" s="10">
        <f>F132</f>
        <v>5724967.9100000001</v>
      </c>
      <c r="G131" s="10">
        <f>G132</f>
        <v>5724967.9100000001</v>
      </c>
    </row>
    <row r="132" spans="1:7" ht="45" x14ac:dyDescent="0.25">
      <c r="A132" s="12" t="s">
        <v>29</v>
      </c>
      <c r="B132" s="12" t="s">
        <v>45</v>
      </c>
      <c r="C132" s="12" t="s">
        <v>209</v>
      </c>
      <c r="D132" s="12"/>
      <c r="E132" s="15" t="s">
        <v>208</v>
      </c>
      <c r="F132" s="10">
        <f>F133+F135+F137+F139</f>
        <v>5724967.9100000001</v>
      </c>
      <c r="G132" s="10">
        <f>G133+G135+G137+G139</f>
        <v>5724967.9100000001</v>
      </c>
    </row>
    <row r="133" spans="1:7" x14ac:dyDescent="0.25">
      <c r="A133" s="12" t="s">
        <v>29</v>
      </c>
      <c r="B133" s="12" t="s">
        <v>45</v>
      </c>
      <c r="C133" s="12" t="s">
        <v>213</v>
      </c>
      <c r="D133" s="12"/>
      <c r="E133" s="21" t="s">
        <v>210</v>
      </c>
      <c r="F133" s="10">
        <f>F134</f>
        <v>2484229.14</v>
      </c>
      <c r="G133" s="10">
        <f>G134</f>
        <v>2484229.14</v>
      </c>
    </row>
    <row r="134" spans="1:7" ht="30" x14ac:dyDescent="0.25">
      <c r="A134" s="12" t="s">
        <v>29</v>
      </c>
      <c r="B134" s="12" t="s">
        <v>45</v>
      </c>
      <c r="C134" s="12" t="s">
        <v>213</v>
      </c>
      <c r="D134" s="12" t="s">
        <v>67</v>
      </c>
      <c r="E134" s="16" t="s">
        <v>68</v>
      </c>
      <c r="F134" s="10">
        <f>2245684+238545.14</f>
        <v>2484229.14</v>
      </c>
      <c r="G134" s="10">
        <f>2245684+238545.14</f>
        <v>2484229.14</v>
      </c>
    </row>
    <row r="135" spans="1:7" x14ac:dyDescent="0.25">
      <c r="A135" s="12" t="s">
        <v>29</v>
      </c>
      <c r="B135" s="12" t="s">
        <v>45</v>
      </c>
      <c r="C135" s="12" t="s">
        <v>214</v>
      </c>
      <c r="D135" s="12"/>
      <c r="E135" s="16" t="s">
        <v>211</v>
      </c>
      <c r="F135" s="10">
        <f>F136</f>
        <v>882395.04</v>
      </c>
      <c r="G135" s="10">
        <f>G136</f>
        <v>882395.04</v>
      </c>
    </row>
    <row r="136" spans="1:7" ht="30" x14ac:dyDescent="0.25">
      <c r="A136" s="12" t="s">
        <v>29</v>
      </c>
      <c r="B136" s="12" t="s">
        <v>45</v>
      </c>
      <c r="C136" s="12" t="s">
        <v>214</v>
      </c>
      <c r="D136" s="12" t="s">
        <v>67</v>
      </c>
      <c r="E136" s="16" t="s">
        <v>68</v>
      </c>
      <c r="F136" s="10">
        <v>882395.04</v>
      </c>
      <c r="G136" s="10">
        <v>882395.04</v>
      </c>
    </row>
    <row r="137" spans="1:7" x14ac:dyDescent="0.25">
      <c r="A137" s="12" t="s">
        <v>29</v>
      </c>
      <c r="B137" s="12" t="s">
        <v>45</v>
      </c>
      <c r="C137" s="12" t="s">
        <v>215</v>
      </c>
      <c r="D137" s="12"/>
      <c r="E137" s="16" t="s">
        <v>212</v>
      </c>
      <c r="F137" s="10">
        <f>F138</f>
        <v>1713863.66</v>
      </c>
      <c r="G137" s="10">
        <f>G138</f>
        <v>1713863.66</v>
      </c>
    </row>
    <row r="138" spans="1:7" ht="30" x14ac:dyDescent="0.25">
      <c r="A138" s="12" t="s">
        <v>29</v>
      </c>
      <c r="B138" s="12" t="s">
        <v>45</v>
      </c>
      <c r="C138" s="12" t="s">
        <v>215</v>
      </c>
      <c r="D138" s="12" t="s">
        <v>67</v>
      </c>
      <c r="E138" s="16" t="s">
        <v>68</v>
      </c>
      <c r="F138" s="10">
        <v>1713863.66</v>
      </c>
      <c r="G138" s="10">
        <v>1713863.66</v>
      </c>
    </row>
    <row r="139" spans="1:7" x14ac:dyDescent="0.25">
      <c r="A139" s="12" t="s">
        <v>29</v>
      </c>
      <c r="B139" s="12" t="s">
        <v>45</v>
      </c>
      <c r="C139" s="12" t="s">
        <v>265</v>
      </c>
      <c r="D139" s="12"/>
      <c r="E139" s="16" t="s">
        <v>266</v>
      </c>
      <c r="F139" s="10">
        <f>F140</f>
        <v>644480.07000000007</v>
      </c>
      <c r="G139" s="10">
        <f>G140</f>
        <v>644480.07000000007</v>
      </c>
    </row>
    <row r="140" spans="1:7" ht="30" x14ac:dyDescent="0.25">
      <c r="A140" s="12" t="s">
        <v>29</v>
      </c>
      <c r="B140" s="12" t="s">
        <v>45</v>
      </c>
      <c r="C140" s="12" t="s">
        <v>265</v>
      </c>
      <c r="D140" s="12" t="s">
        <v>67</v>
      </c>
      <c r="E140" s="16" t="s">
        <v>68</v>
      </c>
      <c r="F140" s="10">
        <f>265319.07+131000+248161</f>
        <v>644480.07000000007</v>
      </c>
      <c r="G140" s="10">
        <f>265319.07+131000+248161</f>
        <v>644480.07000000007</v>
      </c>
    </row>
    <row r="141" spans="1:7" x14ac:dyDescent="0.25">
      <c r="A141" s="11" t="s">
        <v>29</v>
      </c>
      <c r="B141" s="11" t="s">
        <v>46</v>
      </c>
      <c r="C141" s="11"/>
      <c r="D141" s="11"/>
      <c r="E141" s="13" t="s">
        <v>18</v>
      </c>
      <c r="F141" s="14">
        <f>F142</f>
        <v>3150326.9</v>
      </c>
      <c r="G141" s="14">
        <f>G142</f>
        <v>3129395.17</v>
      </c>
    </row>
    <row r="142" spans="1:7" ht="45" x14ac:dyDescent="0.25">
      <c r="A142" s="12" t="s">
        <v>29</v>
      </c>
      <c r="B142" s="12" t="s">
        <v>46</v>
      </c>
      <c r="C142" s="12" t="s">
        <v>177</v>
      </c>
      <c r="D142" s="12"/>
      <c r="E142" s="15" t="s">
        <v>90</v>
      </c>
      <c r="F142" s="10">
        <f>F143</f>
        <v>3150326.9</v>
      </c>
      <c r="G142" s="10">
        <f>G143</f>
        <v>3129395.17</v>
      </c>
    </row>
    <row r="143" spans="1:7" ht="30" x14ac:dyDescent="0.25">
      <c r="A143" s="12" t="s">
        <v>29</v>
      </c>
      <c r="B143" s="12" t="s">
        <v>46</v>
      </c>
      <c r="C143" s="12" t="s">
        <v>200</v>
      </c>
      <c r="D143" s="12"/>
      <c r="E143" s="15" t="s">
        <v>199</v>
      </c>
      <c r="F143" s="10">
        <f>F144+F146+F148+F152+F150</f>
        <v>3150326.9</v>
      </c>
      <c r="G143" s="10">
        <f>G144+G146+G148+G152+G150</f>
        <v>3129395.17</v>
      </c>
    </row>
    <row r="144" spans="1:7" ht="30" x14ac:dyDescent="0.25">
      <c r="A144" s="12" t="s">
        <v>29</v>
      </c>
      <c r="B144" s="12" t="s">
        <v>46</v>
      </c>
      <c r="C144" s="12" t="s">
        <v>201</v>
      </c>
      <c r="D144" s="12"/>
      <c r="E144" s="16" t="s">
        <v>234</v>
      </c>
      <c r="F144" s="10">
        <f>F145</f>
        <v>377616</v>
      </c>
      <c r="G144" s="10">
        <f>G145</f>
        <v>377616</v>
      </c>
    </row>
    <row r="145" spans="1:7" ht="30" x14ac:dyDescent="0.25">
      <c r="A145" s="12" t="s">
        <v>29</v>
      </c>
      <c r="B145" s="12" t="s">
        <v>46</v>
      </c>
      <c r="C145" s="12" t="s">
        <v>201</v>
      </c>
      <c r="D145" s="12" t="s">
        <v>67</v>
      </c>
      <c r="E145" s="16" t="s">
        <v>68</v>
      </c>
      <c r="F145" s="10">
        <v>377616</v>
      </c>
      <c r="G145" s="10">
        <v>377616</v>
      </c>
    </row>
    <row r="146" spans="1:7" ht="30" x14ac:dyDescent="0.25">
      <c r="A146" s="12" t="s">
        <v>29</v>
      </c>
      <c r="B146" s="12" t="s">
        <v>46</v>
      </c>
      <c r="C146" s="12" t="s">
        <v>202</v>
      </c>
      <c r="D146" s="12"/>
      <c r="E146" s="16" t="s">
        <v>203</v>
      </c>
      <c r="F146" s="10">
        <f>44919+512721+88174</f>
        <v>645814</v>
      </c>
      <c r="G146" s="10">
        <f>44919+512721+88174</f>
        <v>645814</v>
      </c>
    </row>
    <row r="147" spans="1:7" ht="30" x14ac:dyDescent="0.25">
      <c r="A147" s="12" t="s">
        <v>29</v>
      </c>
      <c r="B147" s="12" t="s">
        <v>46</v>
      </c>
      <c r="C147" s="12" t="s">
        <v>202</v>
      </c>
      <c r="D147" s="12" t="s">
        <v>67</v>
      </c>
      <c r="E147" s="16" t="s">
        <v>68</v>
      </c>
      <c r="F147" s="10">
        <f>F146</f>
        <v>645814</v>
      </c>
      <c r="G147" s="10">
        <f>G146</f>
        <v>645814</v>
      </c>
    </row>
    <row r="148" spans="1:7" x14ac:dyDescent="0.25">
      <c r="A148" s="12" t="s">
        <v>29</v>
      </c>
      <c r="B148" s="12" t="s">
        <v>46</v>
      </c>
      <c r="C148" s="12" t="s">
        <v>204</v>
      </c>
      <c r="D148" s="12"/>
      <c r="E148" s="16" t="s">
        <v>205</v>
      </c>
      <c r="F148" s="10">
        <f>F149</f>
        <v>1541320.97</v>
      </c>
      <c r="G148" s="10">
        <f>G149</f>
        <v>1541276.47</v>
      </c>
    </row>
    <row r="149" spans="1:7" ht="30" x14ac:dyDescent="0.25">
      <c r="A149" s="12" t="s">
        <v>29</v>
      </c>
      <c r="B149" s="12" t="s">
        <v>46</v>
      </c>
      <c r="C149" s="12" t="s">
        <v>204</v>
      </c>
      <c r="D149" s="12" t="s">
        <v>67</v>
      </c>
      <c r="E149" s="16" t="s">
        <v>68</v>
      </c>
      <c r="F149" s="10">
        <f>1238563+181053+786423-664718.03</f>
        <v>1541320.97</v>
      </c>
      <c r="G149" s="10">
        <v>1541276.47</v>
      </c>
    </row>
    <row r="150" spans="1:7" ht="30" x14ac:dyDescent="0.25">
      <c r="A150" s="12" t="s">
        <v>29</v>
      </c>
      <c r="B150" s="12" t="s">
        <v>46</v>
      </c>
      <c r="C150" s="12" t="s">
        <v>285</v>
      </c>
      <c r="D150" s="12"/>
      <c r="E150" s="16" t="s">
        <v>286</v>
      </c>
      <c r="F150" s="10">
        <f>F151</f>
        <v>86714</v>
      </c>
      <c r="G150" s="10">
        <f>G151</f>
        <v>65826.77</v>
      </c>
    </row>
    <row r="151" spans="1:7" ht="30" x14ac:dyDescent="0.25">
      <c r="A151" s="12" t="s">
        <v>29</v>
      </c>
      <c r="B151" s="12" t="s">
        <v>46</v>
      </c>
      <c r="C151" s="12" t="s">
        <v>285</v>
      </c>
      <c r="D151" s="12" t="s">
        <v>67</v>
      </c>
      <c r="E151" s="16" t="s">
        <v>68</v>
      </c>
      <c r="F151" s="10">
        <v>86714</v>
      </c>
      <c r="G151" s="10">
        <v>65826.77</v>
      </c>
    </row>
    <row r="152" spans="1:7" x14ac:dyDescent="0.25">
      <c r="A152" s="12" t="s">
        <v>29</v>
      </c>
      <c r="B152" s="12" t="s">
        <v>46</v>
      </c>
      <c r="C152" s="12" t="s">
        <v>207</v>
      </c>
      <c r="D152" s="12"/>
      <c r="E152" s="16" t="s">
        <v>206</v>
      </c>
      <c r="F152" s="10">
        <f>F153</f>
        <v>498861.93</v>
      </c>
      <c r="G152" s="10">
        <f>G153</f>
        <v>498861.93</v>
      </c>
    </row>
    <row r="153" spans="1:7" ht="30" x14ac:dyDescent="0.25">
      <c r="A153" s="12" t="s">
        <v>29</v>
      </c>
      <c r="B153" s="12" t="s">
        <v>46</v>
      </c>
      <c r="C153" s="12" t="s">
        <v>207</v>
      </c>
      <c r="D153" s="12" t="s">
        <v>67</v>
      </c>
      <c r="E153" s="16" t="s">
        <v>68</v>
      </c>
      <c r="F153" s="10">
        <v>498861.93</v>
      </c>
      <c r="G153" s="10">
        <v>498861.93</v>
      </c>
    </row>
    <row r="154" spans="1:7" x14ac:dyDescent="0.25">
      <c r="A154" s="11" t="s">
        <v>29</v>
      </c>
      <c r="B154" s="11" t="s">
        <v>47</v>
      </c>
      <c r="C154" s="11"/>
      <c r="D154" s="11"/>
      <c r="E154" s="13" t="s">
        <v>22</v>
      </c>
      <c r="F154" s="14">
        <f>F155+F165+F190+F197</f>
        <v>48819374.350000001</v>
      </c>
      <c r="G154" s="14">
        <f>G155+G165+G190+G197</f>
        <v>47082209.190000005</v>
      </c>
    </row>
    <row r="155" spans="1:7" x14ac:dyDescent="0.25">
      <c r="A155" s="11" t="s">
        <v>29</v>
      </c>
      <c r="B155" s="11" t="s">
        <v>48</v>
      </c>
      <c r="C155" s="11"/>
      <c r="D155" s="11"/>
      <c r="E155" s="13" t="s">
        <v>23</v>
      </c>
      <c r="F155" s="3">
        <f>F156</f>
        <v>12179775.18</v>
      </c>
      <c r="G155" s="3">
        <f>G156</f>
        <v>11756507.23</v>
      </c>
    </row>
    <row r="156" spans="1:7" ht="30" x14ac:dyDescent="0.25">
      <c r="A156" s="12" t="s">
        <v>29</v>
      </c>
      <c r="B156" s="12" t="s">
        <v>48</v>
      </c>
      <c r="C156" s="12" t="s">
        <v>224</v>
      </c>
      <c r="D156" s="12"/>
      <c r="E156" s="15" t="s">
        <v>221</v>
      </c>
      <c r="F156" s="10">
        <f>F157</f>
        <v>12179775.18</v>
      </c>
      <c r="G156" s="10">
        <f>G157</f>
        <v>11756507.23</v>
      </c>
    </row>
    <row r="157" spans="1:7" x14ac:dyDescent="0.25">
      <c r="A157" s="12" t="s">
        <v>29</v>
      </c>
      <c r="B157" s="12" t="s">
        <v>48</v>
      </c>
      <c r="C157" s="12" t="s">
        <v>225</v>
      </c>
      <c r="D157" s="12"/>
      <c r="E157" s="15" t="s">
        <v>222</v>
      </c>
      <c r="F157" s="10">
        <f>F158+F162</f>
        <v>12179775.18</v>
      </c>
      <c r="G157" s="10">
        <f>G158+G162</f>
        <v>11756507.23</v>
      </c>
    </row>
    <row r="158" spans="1:7" ht="45" x14ac:dyDescent="0.25">
      <c r="A158" s="12" t="s">
        <v>29</v>
      </c>
      <c r="B158" s="12" t="s">
        <v>48</v>
      </c>
      <c r="C158" s="12" t="s">
        <v>226</v>
      </c>
      <c r="D158" s="12"/>
      <c r="E158" s="15" t="s">
        <v>223</v>
      </c>
      <c r="F158" s="10">
        <f>F159+F160+F161</f>
        <v>8320775.1799999997</v>
      </c>
      <c r="G158" s="10">
        <f>G159+G160+G161</f>
        <v>7980712.6499999994</v>
      </c>
    </row>
    <row r="159" spans="1:7" ht="60" x14ac:dyDescent="0.25">
      <c r="A159" s="12" t="s">
        <v>29</v>
      </c>
      <c r="B159" s="12" t="s">
        <v>48</v>
      </c>
      <c r="C159" s="12" t="s">
        <v>226</v>
      </c>
      <c r="D159" s="12" t="s">
        <v>65</v>
      </c>
      <c r="E159" s="16" t="s">
        <v>66</v>
      </c>
      <c r="F159" s="10">
        <f>2548316.21+21978.24</f>
        <v>2570294.4500000002</v>
      </c>
      <c r="G159" s="10">
        <f>2548316.21+21978.24</f>
        <v>2570294.4500000002</v>
      </c>
    </row>
    <row r="160" spans="1:7" ht="30" x14ac:dyDescent="0.25">
      <c r="A160" s="12" t="s">
        <v>29</v>
      </c>
      <c r="B160" s="12" t="s">
        <v>48</v>
      </c>
      <c r="C160" s="12" t="s">
        <v>226</v>
      </c>
      <c r="D160" s="12" t="s">
        <v>67</v>
      </c>
      <c r="E160" s="16" t="s">
        <v>68</v>
      </c>
      <c r="F160" s="10">
        <f>69920.8+5337438.64</f>
        <v>5407359.4399999995</v>
      </c>
      <c r="G160" s="10">
        <f>66435.81+5000861.1</f>
        <v>5067296.9099999992</v>
      </c>
    </row>
    <row r="161" spans="1:7" x14ac:dyDescent="0.25">
      <c r="A161" s="12" t="s">
        <v>29</v>
      </c>
      <c r="B161" s="12" t="s">
        <v>48</v>
      </c>
      <c r="C161" s="12" t="s">
        <v>226</v>
      </c>
      <c r="D161" s="12" t="s">
        <v>69</v>
      </c>
      <c r="E161" s="16" t="s">
        <v>70</v>
      </c>
      <c r="F161" s="10">
        <f>337112+6009.29</f>
        <v>343121.29</v>
      </c>
      <c r="G161" s="10">
        <f>337112+6009.29</f>
        <v>343121.29</v>
      </c>
    </row>
    <row r="162" spans="1:7" ht="60" x14ac:dyDescent="0.25">
      <c r="A162" s="12" t="s">
        <v>29</v>
      </c>
      <c r="B162" s="12" t="s">
        <v>48</v>
      </c>
      <c r="C162" s="12" t="s">
        <v>244</v>
      </c>
      <c r="D162" s="12"/>
      <c r="E162" s="15" t="s">
        <v>227</v>
      </c>
      <c r="F162" s="10">
        <f>F163+F164</f>
        <v>3859000</v>
      </c>
      <c r="G162" s="10">
        <f>G163+G164</f>
        <v>3775794.58</v>
      </c>
    </row>
    <row r="163" spans="1:7" ht="60" x14ac:dyDescent="0.25">
      <c r="A163" s="12" t="s">
        <v>29</v>
      </c>
      <c r="B163" s="12" t="s">
        <v>48</v>
      </c>
      <c r="C163" s="12" t="s">
        <v>244</v>
      </c>
      <c r="D163" s="12" t="s">
        <v>65</v>
      </c>
      <c r="E163" s="16" t="s">
        <v>66</v>
      </c>
      <c r="F163" s="10">
        <v>3609000</v>
      </c>
      <c r="G163" s="10">
        <v>3608794.58</v>
      </c>
    </row>
    <row r="164" spans="1:7" ht="30" x14ac:dyDescent="0.25">
      <c r="A164" s="12" t="s">
        <v>29</v>
      </c>
      <c r="B164" s="12" t="s">
        <v>48</v>
      </c>
      <c r="C164" s="12" t="s">
        <v>244</v>
      </c>
      <c r="D164" s="12" t="s">
        <v>67</v>
      </c>
      <c r="E164" s="16" t="s">
        <v>68</v>
      </c>
      <c r="F164" s="10">
        <f>116900+133100</f>
        <v>250000</v>
      </c>
      <c r="G164" s="10">
        <f>116900+50100</f>
        <v>167000</v>
      </c>
    </row>
    <row r="165" spans="1:7" x14ac:dyDescent="0.25">
      <c r="A165" s="11" t="s">
        <v>29</v>
      </c>
      <c r="B165" s="11" t="s">
        <v>49</v>
      </c>
      <c r="C165" s="12"/>
      <c r="D165" s="11"/>
      <c r="E165" s="13" t="s">
        <v>24</v>
      </c>
      <c r="F165" s="14">
        <f>F166</f>
        <v>35791856.359999999</v>
      </c>
      <c r="G165" s="14">
        <f>G166</f>
        <v>34483820.590000004</v>
      </c>
    </row>
    <row r="166" spans="1:7" ht="30" x14ac:dyDescent="0.25">
      <c r="A166" s="12" t="s">
        <v>29</v>
      </c>
      <c r="B166" s="12" t="s">
        <v>49</v>
      </c>
      <c r="C166" s="12" t="s">
        <v>224</v>
      </c>
      <c r="D166" s="12"/>
      <c r="E166" s="15" t="s">
        <v>221</v>
      </c>
      <c r="F166" s="19">
        <f>F167+F177</f>
        <v>35791856.359999999</v>
      </c>
      <c r="G166" s="19">
        <f>G167+G177</f>
        <v>34483820.590000004</v>
      </c>
    </row>
    <row r="167" spans="1:7" x14ac:dyDescent="0.25">
      <c r="A167" s="12" t="s">
        <v>29</v>
      </c>
      <c r="B167" s="12" t="s">
        <v>49</v>
      </c>
      <c r="C167" s="12" t="s">
        <v>225</v>
      </c>
      <c r="D167" s="12"/>
      <c r="E167" s="15" t="s">
        <v>222</v>
      </c>
      <c r="F167" s="10">
        <f>F168+F174+F172</f>
        <v>14909801.879999999</v>
      </c>
      <c r="G167" s="10">
        <f>G168+G174+G172</f>
        <v>14166544.43</v>
      </c>
    </row>
    <row r="168" spans="1:7" ht="45" x14ac:dyDescent="0.25">
      <c r="A168" s="12" t="s">
        <v>29</v>
      </c>
      <c r="B168" s="12" t="s">
        <v>49</v>
      </c>
      <c r="C168" s="12" t="s">
        <v>242</v>
      </c>
      <c r="D168" s="12"/>
      <c r="E168" s="15" t="s">
        <v>228</v>
      </c>
      <c r="F168" s="10">
        <f>F169+F170+F171</f>
        <v>4536001.88</v>
      </c>
      <c r="G168" s="10">
        <f>G169+G170+G171</f>
        <v>4010418.59</v>
      </c>
    </row>
    <row r="169" spans="1:7" ht="60" x14ac:dyDescent="0.25">
      <c r="A169" s="12" t="s">
        <v>29</v>
      </c>
      <c r="B169" s="12" t="s">
        <v>49</v>
      </c>
      <c r="C169" s="12" t="s">
        <v>242</v>
      </c>
      <c r="D169" s="12" t="s">
        <v>65</v>
      </c>
      <c r="E169" s="16" t="s">
        <v>66</v>
      </c>
      <c r="F169" s="10">
        <f>104160+45971.26</f>
        <v>150131.26</v>
      </c>
      <c r="G169" s="10">
        <f>100368.87+45971.26</f>
        <v>146340.13</v>
      </c>
    </row>
    <row r="170" spans="1:7" ht="30" x14ac:dyDescent="0.25">
      <c r="A170" s="12" t="s">
        <v>29</v>
      </c>
      <c r="B170" s="12" t="s">
        <v>49</v>
      </c>
      <c r="C170" s="12" t="s">
        <v>242</v>
      </c>
      <c r="D170" s="12" t="s">
        <v>67</v>
      </c>
      <c r="E170" s="16" t="s">
        <v>68</v>
      </c>
      <c r="F170" s="10">
        <f>84174.4+4164012.75</f>
        <v>4248187.1500000004</v>
      </c>
      <c r="G170" s="10">
        <f>81421.44+3652612.24</f>
        <v>3734033.68</v>
      </c>
    </row>
    <row r="171" spans="1:7" x14ac:dyDescent="0.25">
      <c r="A171" s="12" t="s">
        <v>29</v>
      </c>
      <c r="B171" s="12" t="s">
        <v>49</v>
      </c>
      <c r="C171" s="12" t="s">
        <v>242</v>
      </c>
      <c r="D171" s="12" t="s">
        <v>69</v>
      </c>
      <c r="E171" s="16" t="s">
        <v>70</v>
      </c>
      <c r="F171" s="10">
        <v>137683.47</v>
      </c>
      <c r="G171" s="10">
        <f>120537+9507.78</f>
        <v>130044.78</v>
      </c>
    </row>
    <row r="172" spans="1:7" ht="30" x14ac:dyDescent="0.25">
      <c r="A172" s="12" t="s">
        <v>29</v>
      </c>
      <c r="B172" s="12" t="s">
        <v>49</v>
      </c>
      <c r="C172" s="12" t="s">
        <v>270</v>
      </c>
      <c r="D172" s="12"/>
      <c r="E172" s="16" t="s">
        <v>271</v>
      </c>
      <c r="F172" s="10">
        <f>F173</f>
        <v>123000</v>
      </c>
      <c r="G172" s="10">
        <f>G173</f>
        <v>123000</v>
      </c>
    </row>
    <row r="173" spans="1:7" ht="30" x14ac:dyDescent="0.25">
      <c r="A173" s="12" t="s">
        <v>29</v>
      </c>
      <c r="B173" s="12" t="s">
        <v>49</v>
      </c>
      <c r="C173" s="12" t="s">
        <v>270</v>
      </c>
      <c r="D173" s="12" t="s">
        <v>67</v>
      </c>
      <c r="E173" s="16" t="s">
        <v>68</v>
      </c>
      <c r="F173" s="10">
        <f>65000+58000</f>
        <v>123000</v>
      </c>
      <c r="G173" s="10">
        <f>65000+58000</f>
        <v>123000</v>
      </c>
    </row>
    <row r="174" spans="1:7" ht="90" x14ac:dyDescent="0.25">
      <c r="A174" s="12" t="s">
        <v>29</v>
      </c>
      <c r="B174" s="12" t="s">
        <v>49</v>
      </c>
      <c r="C174" s="12" t="s">
        <v>272</v>
      </c>
      <c r="D174" s="12"/>
      <c r="E174" s="16" t="s">
        <v>229</v>
      </c>
      <c r="F174" s="10">
        <f>F175+F176</f>
        <v>10250800</v>
      </c>
      <c r="G174" s="10">
        <f>G175+G176</f>
        <v>10033125.84</v>
      </c>
    </row>
    <row r="175" spans="1:7" ht="60" x14ac:dyDescent="0.25">
      <c r="A175" s="12" t="s">
        <v>29</v>
      </c>
      <c r="B175" s="12" t="s">
        <v>49</v>
      </c>
      <c r="C175" s="12" t="s">
        <v>272</v>
      </c>
      <c r="D175" s="12" t="s">
        <v>65</v>
      </c>
      <c r="E175" s="16" t="s">
        <v>66</v>
      </c>
      <c r="F175" s="10">
        <f>9427489.13+310.87</f>
        <v>9427800</v>
      </c>
      <c r="G175" s="10">
        <f>9426814.97+310.87</f>
        <v>9427125.8399999999</v>
      </c>
    </row>
    <row r="176" spans="1:7" ht="30" x14ac:dyDescent="0.25">
      <c r="A176" s="12" t="s">
        <v>29</v>
      </c>
      <c r="B176" s="12" t="s">
        <v>49</v>
      </c>
      <c r="C176" s="12" t="s">
        <v>272</v>
      </c>
      <c r="D176" s="12" t="s">
        <v>67</v>
      </c>
      <c r="E176" s="16" t="s">
        <v>68</v>
      </c>
      <c r="F176" s="10">
        <f>353320.38+469679.62</f>
        <v>823000</v>
      </c>
      <c r="G176" s="10">
        <f>353320.38+252679.62</f>
        <v>606000</v>
      </c>
    </row>
    <row r="177" spans="1:7" x14ac:dyDescent="0.25">
      <c r="A177" s="4" t="s">
        <v>29</v>
      </c>
      <c r="B177" s="4" t="s">
        <v>49</v>
      </c>
      <c r="C177" s="4" t="s">
        <v>236</v>
      </c>
      <c r="D177" s="4"/>
      <c r="E177" s="22" t="s">
        <v>230</v>
      </c>
      <c r="F177" s="19">
        <f>F178+F182+F184+F188</f>
        <v>20882054.48</v>
      </c>
      <c r="G177" s="19">
        <f>G178+G182+G184+G188</f>
        <v>20317276.16</v>
      </c>
    </row>
    <row r="178" spans="1:7" s="8" customFormat="1" ht="30" x14ac:dyDescent="0.25">
      <c r="A178" s="12" t="s">
        <v>29</v>
      </c>
      <c r="B178" s="12" t="s">
        <v>49</v>
      </c>
      <c r="C178" s="12" t="s">
        <v>237</v>
      </c>
      <c r="D178" s="12"/>
      <c r="E178" s="15" t="s">
        <v>231</v>
      </c>
      <c r="F178" s="10">
        <f>F179+F180+F181</f>
        <v>17675879.84</v>
      </c>
      <c r="G178" s="10">
        <f>G179+G180+G181</f>
        <v>17236498.640000001</v>
      </c>
    </row>
    <row r="179" spans="1:7" s="8" customFormat="1" ht="60" x14ac:dyDescent="0.25">
      <c r="A179" s="12" t="s">
        <v>29</v>
      </c>
      <c r="B179" s="12" t="s">
        <v>49</v>
      </c>
      <c r="C179" s="12" t="s">
        <v>237</v>
      </c>
      <c r="D179" s="12" t="s">
        <v>65</v>
      </c>
      <c r="E179" s="16" t="s">
        <v>66</v>
      </c>
      <c r="F179" s="10">
        <f>6949637.36+56706.95</f>
        <v>7006344.3100000005</v>
      </c>
      <c r="G179" s="10">
        <f>6949637.36+33085</f>
        <v>6982722.3600000003</v>
      </c>
    </row>
    <row r="180" spans="1:7" s="8" customFormat="1" ht="30" x14ac:dyDescent="0.25">
      <c r="A180" s="12" t="s">
        <v>29</v>
      </c>
      <c r="B180" s="12" t="s">
        <v>49</v>
      </c>
      <c r="C180" s="12" t="s">
        <v>237</v>
      </c>
      <c r="D180" s="12" t="s">
        <v>67</v>
      </c>
      <c r="E180" s="16" t="s">
        <v>68</v>
      </c>
      <c r="F180" s="10">
        <f>170684+10206368.05</f>
        <v>10377052.050000001</v>
      </c>
      <c r="G180" s="10">
        <f>142531.11+9831631.62</f>
        <v>9974162.7299999986</v>
      </c>
    </row>
    <row r="181" spans="1:7" s="8" customFormat="1" x14ac:dyDescent="0.25">
      <c r="A181" s="12" t="s">
        <v>29</v>
      </c>
      <c r="B181" s="12" t="s">
        <v>49</v>
      </c>
      <c r="C181" s="12" t="s">
        <v>237</v>
      </c>
      <c r="D181" s="12" t="s">
        <v>69</v>
      </c>
      <c r="E181" s="16" t="s">
        <v>70</v>
      </c>
      <c r="F181" s="10">
        <f>280483.48+12000</f>
        <v>292483.48</v>
      </c>
      <c r="G181" s="10">
        <f>273840+5773.55</f>
        <v>279613.55</v>
      </c>
    </row>
    <row r="182" spans="1:7" s="8" customFormat="1" ht="45" x14ac:dyDescent="0.25">
      <c r="A182" s="4" t="s">
        <v>29</v>
      </c>
      <c r="B182" s="4" t="s">
        <v>49</v>
      </c>
      <c r="C182" s="4" t="s">
        <v>238</v>
      </c>
      <c r="D182" s="4"/>
      <c r="E182" s="18" t="s">
        <v>232</v>
      </c>
      <c r="F182" s="19">
        <f>F183</f>
        <v>330000</v>
      </c>
      <c r="G182" s="19">
        <f>G183</f>
        <v>234222.2</v>
      </c>
    </row>
    <row r="183" spans="1:7" s="8" customFormat="1" ht="30" x14ac:dyDescent="0.25">
      <c r="A183" s="4" t="s">
        <v>29</v>
      </c>
      <c r="B183" s="4" t="s">
        <v>49</v>
      </c>
      <c r="C183" s="4" t="s">
        <v>238</v>
      </c>
      <c r="D183" s="4" t="s">
        <v>67</v>
      </c>
      <c r="E183" s="16" t="s">
        <v>68</v>
      </c>
      <c r="F183" s="19">
        <v>330000</v>
      </c>
      <c r="G183" s="19">
        <v>234222.2</v>
      </c>
    </row>
    <row r="184" spans="1:7" s="8" customFormat="1" ht="30" x14ac:dyDescent="0.25">
      <c r="A184" s="4" t="s">
        <v>29</v>
      </c>
      <c r="B184" s="4" t="s">
        <v>49</v>
      </c>
      <c r="C184" s="4" t="s">
        <v>239</v>
      </c>
      <c r="D184" s="4"/>
      <c r="E184" s="18" t="s">
        <v>235</v>
      </c>
      <c r="F184" s="19">
        <f>F185+F186+F187</f>
        <v>2847364.6399999997</v>
      </c>
      <c r="G184" s="19">
        <f>G185+G186+G187</f>
        <v>2817745.32</v>
      </c>
    </row>
    <row r="185" spans="1:7" s="9" customFormat="1" ht="60" x14ac:dyDescent="0.25">
      <c r="A185" s="4" t="s">
        <v>29</v>
      </c>
      <c r="B185" s="4" t="s">
        <v>49</v>
      </c>
      <c r="C185" s="4" t="s">
        <v>239</v>
      </c>
      <c r="D185" s="12" t="s">
        <v>65</v>
      </c>
      <c r="E185" s="16" t="s">
        <v>66</v>
      </c>
      <c r="F185" s="19">
        <f>2158256.07+23163.8</f>
        <v>2181419.8699999996</v>
      </c>
      <c r="G185" s="19">
        <f>2158256.07+23163.8</f>
        <v>2181419.8699999996</v>
      </c>
    </row>
    <row r="186" spans="1:7" s="9" customFormat="1" ht="30" x14ac:dyDescent="0.25">
      <c r="A186" s="4" t="s">
        <v>29</v>
      </c>
      <c r="B186" s="4" t="s">
        <v>49</v>
      </c>
      <c r="C186" s="4" t="s">
        <v>239</v>
      </c>
      <c r="D186" s="12" t="s">
        <v>67</v>
      </c>
      <c r="E186" s="16" t="s">
        <v>68</v>
      </c>
      <c r="F186" s="19">
        <f>15853.6+640572.17</f>
        <v>656425.77</v>
      </c>
      <c r="G186" s="19">
        <f>14770.16+612036.68</f>
        <v>626806.84000000008</v>
      </c>
    </row>
    <row r="187" spans="1:7" x14ac:dyDescent="0.25">
      <c r="A187" s="4" t="s">
        <v>29</v>
      </c>
      <c r="B187" s="4" t="s">
        <v>49</v>
      </c>
      <c r="C187" s="4" t="s">
        <v>239</v>
      </c>
      <c r="D187" s="12" t="s">
        <v>69</v>
      </c>
      <c r="E187" s="16" t="s">
        <v>70</v>
      </c>
      <c r="F187" s="19">
        <f>7709+1810</f>
        <v>9519</v>
      </c>
      <c r="G187" s="19">
        <f>7709+1809.61</f>
        <v>9518.61</v>
      </c>
    </row>
    <row r="188" spans="1:7" ht="30" x14ac:dyDescent="0.25">
      <c r="A188" s="4" t="s">
        <v>29</v>
      </c>
      <c r="B188" s="4" t="s">
        <v>49</v>
      </c>
      <c r="C188" s="4" t="s">
        <v>241</v>
      </c>
      <c r="D188" s="12"/>
      <c r="E188" s="16" t="s">
        <v>240</v>
      </c>
      <c r="F188" s="19">
        <f>F189</f>
        <v>28810</v>
      </c>
      <c r="G188" s="19">
        <f>G189</f>
        <v>28810</v>
      </c>
    </row>
    <row r="189" spans="1:7" ht="30" x14ac:dyDescent="0.25">
      <c r="A189" s="4" t="s">
        <v>29</v>
      </c>
      <c r="B189" s="4" t="s">
        <v>49</v>
      </c>
      <c r="C189" s="4" t="s">
        <v>241</v>
      </c>
      <c r="D189" s="4" t="s">
        <v>67</v>
      </c>
      <c r="E189" s="16" t="s">
        <v>68</v>
      </c>
      <c r="F189" s="19">
        <v>28810</v>
      </c>
      <c r="G189" s="19">
        <v>28810</v>
      </c>
    </row>
    <row r="190" spans="1:7" x14ac:dyDescent="0.25">
      <c r="A190" s="11" t="s">
        <v>29</v>
      </c>
      <c r="B190" s="11" t="s">
        <v>50</v>
      </c>
      <c r="C190" s="11"/>
      <c r="D190" s="11"/>
      <c r="E190" s="13" t="s">
        <v>25</v>
      </c>
      <c r="F190" s="14">
        <f>F191</f>
        <v>822742.81</v>
      </c>
      <c r="G190" s="14">
        <f>G191</f>
        <v>816881.37</v>
      </c>
    </row>
    <row r="191" spans="1:7" ht="30" x14ac:dyDescent="0.25">
      <c r="A191" s="12" t="s">
        <v>29</v>
      </c>
      <c r="B191" s="12" t="s">
        <v>50</v>
      </c>
      <c r="C191" s="12" t="s">
        <v>224</v>
      </c>
      <c r="D191" s="12"/>
      <c r="E191" s="15" t="s">
        <v>221</v>
      </c>
      <c r="F191" s="10">
        <f>F192</f>
        <v>822742.81</v>
      </c>
      <c r="G191" s="10">
        <f>G192</f>
        <v>816881.37</v>
      </c>
    </row>
    <row r="192" spans="1:7" x14ac:dyDescent="0.25">
      <c r="A192" s="12" t="s">
        <v>29</v>
      </c>
      <c r="B192" s="12" t="s">
        <v>50</v>
      </c>
      <c r="C192" s="12" t="s">
        <v>225</v>
      </c>
      <c r="D192" s="12"/>
      <c r="E192" s="15" t="s">
        <v>222</v>
      </c>
      <c r="F192" s="10">
        <f>F193+F195</f>
        <v>822742.81</v>
      </c>
      <c r="G192" s="10">
        <f>G193+G195</f>
        <v>816881.37</v>
      </c>
    </row>
    <row r="193" spans="1:7" x14ac:dyDescent="0.25">
      <c r="A193" s="12" t="s">
        <v>29</v>
      </c>
      <c r="B193" s="12" t="s">
        <v>50</v>
      </c>
      <c r="C193" s="12" t="s">
        <v>243</v>
      </c>
      <c r="D193" s="12"/>
      <c r="E193" s="15" t="s">
        <v>233</v>
      </c>
      <c r="F193" s="10">
        <f>F194</f>
        <v>632742.81000000006</v>
      </c>
      <c r="G193" s="10">
        <f>G194</f>
        <v>626881.37</v>
      </c>
    </row>
    <row r="194" spans="1:7" ht="30" x14ac:dyDescent="0.25">
      <c r="A194" s="12" t="s">
        <v>29</v>
      </c>
      <c r="B194" s="12" t="s">
        <v>50</v>
      </c>
      <c r="C194" s="12" t="s">
        <v>243</v>
      </c>
      <c r="D194" s="12" t="s">
        <v>67</v>
      </c>
      <c r="E194" s="18" t="s">
        <v>68</v>
      </c>
      <c r="F194" s="10">
        <v>632742.81000000006</v>
      </c>
      <c r="G194" s="10">
        <v>626881.37</v>
      </c>
    </row>
    <row r="195" spans="1:7" x14ac:dyDescent="0.25">
      <c r="A195" s="12" t="s">
        <v>29</v>
      </c>
      <c r="B195" s="12" t="s">
        <v>50</v>
      </c>
      <c r="C195" s="12" t="s">
        <v>281</v>
      </c>
      <c r="D195" s="12"/>
      <c r="E195" s="18" t="s">
        <v>282</v>
      </c>
      <c r="F195" s="10">
        <f>F196</f>
        <v>190000</v>
      </c>
      <c r="G195" s="10">
        <f>G196</f>
        <v>190000</v>
      </c>
    </row>
    <row r="196" spans="1:7" ht="30" x14ac:dyDescent="0.25">
      <c r="A196" s="12" t="s">
        <v>29</v>
      </c>
      <c r="B196" s="12" t="s">
        <v>50</v>
      </c>
      <c r="C196" s="12" t="s">
        <v>281</v>
      </c>
      <c r="D196" s="12" t="s">
        <v>67</v>
      </c>
      <c r="E196" s="18" t="s">
        <v>68</v>
      </c>
      <c r="F196" s="10">
        <v>190000</v>
      </c>
      <c r="G196" s="10">
        <v>190000</v>
      </c>
    </row>
    <row r="197" spans="1:7" x14ac:dyDescent="0.25">
      <c r="A197" s="11" t="s">
        <v>29</v>
      </c>
      <c r="B197" s="11" t="s">
        <v>273</v>
      </c>
      <c r="C197" s="11"/>
      <c r="D197" s="11"/>
      <c r="E197" s="23" t="s">
        <v>274</v>
      </c>
      <c r="F197" s="14">
        <f t="shared" ref="F197:G200" si="7">F198</f>
        <v>25000</v>
      </c>
      <c r="G197" s="14">
        <f t="shared" si="7"/>
        <v>25000</v>
      </c>
    </row>
    <row r="198" spans="1:7" ht="30" x14ac:dyDescent="0.25">
      <c r="A198" s="12" t="s">
        <v>29</v>
      </c>
      <c r="B198" s="12" t="s">
        <v>273</v>
      </c>
      <c r="C198" s="12" t="s">
        <v>91</v>
      </c>
      <c r="D198" s="12"/>
      <c r="E198" s="15" t="s">
        <v>92</v>
      </c>
      <c r="F198" s="10">
        <f t="shared" si="7"/>
        <v>25000</v>
      </c>
      <c r="G198" s="10">
        <f t="shared" si="7"/>
        <v>25000</v>
      </c>
    </row>
    <row r="199" spans="1:7" ht="30" x14ac:dyDescent="0.25">
      <c r="A199" s="12" t="s">
        <v>29</v>
      </c>
      <c r="B199" s="12" t="s">
        <v>273</v>
      </c>
      <c r="C199" s="12" t="s">
        <v>112</v>
      </c>
      <c r="D199" s="12"/>
      <c r="E199" s="15" t="s">
        <v>111</v>
      </c>
      <c r="F199" s="10">
        <f t="shared" si="7"/>
        <v>25000</v>
      </c>
      <c r="G199" s="10">
        <f t="shared" si="7"/>
        <v>25000</v>
      </c>
    </row>
    <row r="200" spans="1:7" ht="30" x14ac:dyDescent="0.25">
      <c r="A200" s="12" t="s">
        <v>29</v>
      </c>
      <c r="B200" s="12" t="s">
        <v>273</v>
      </c>
      <c r="C200" s="12" t="s">
        <v>275</v>
      </c>
      <c r="D200" s="12"/>
      <c r="E200" s="18" t="s">
        <v>276</v>
      </c>
      <c r="F200" s="10">
        <f t="shared" si="7"/>
        <v>25000</v>
      </c>
      <c r="G200" s="10">
        <f t="shared" si="7"/>
        <v>25000</v>
      </c>
    </row>
    <row r="201" spans="1:7" ht="30" x14ac:dyDescent="0.25">
      <c r="A201" s="12" t="s">
        <v>29</v>
      </c>
      <c r="B201" s="12" t="s">
        <v>273</v>
      </c>
      <c r="C201" s="12" t="s">
        <v>275</v>
      </c>
      <c r="D201" s="12" t="s">
        <v>67</v>
      </c>
      <c r="E201" s="18" t="s">
        <v>68</v>
      </c>
      <c r="F201" s="10">
        <v>25000</v>
      </c>
      <c r="G201" s="10">
        <v>25000</v>
      </c>
    </row>
    <row r="202" spans="1:7" x14ac:dyDescent="0.25">
      <c r="A202" s="1" t="s">
        <v>29</v>
      </c>
      <c r="B202" s="1" t="s">
        <v>57</v>
      </c>
      <c r="C202" s="1"/>
      <c r="D202" s="1"/>
      <c r="E202" s="2" t="s">
        <v>32</v>
      </c>
      <c r="F202" s="3">
        <f>F203</f>
        <v>7896403.71</v>
      </c>
      <c r="G202" s="3">
        <f>G203</f>
        <v>7529455.4900000002</v>
      </c>
    </row>
    <row r="203" spans="1:7" x14ac:dyDescent="0.25">
      <c r="A203" s="4" t="s">
        <v>29</v>
      </c>
      <c r="B203" s="4" t="s">
        <v>51</v>
      </c>
      <c r="C203" s="4"/>
      <c r="D203" s="4"/>
      <c r="E203" s="22" t="s">
        <v>26</v>
      </c>
      <c r="F203" s="19">
        <f>F204</f>
        <v>7896403.71</v>
      </c>
      <c r="G203" s="19">
        <f>G204</f>
        <v>7529455.4900000002</v>
      </c>
    </row>
    <row r="204" spans="1:7" ht="30" x14ac:dyDescent="0.25">
      <c r="A204" s="4" t="s">
        <v>29</v>
      </c>
      <c r="B204" s="4" t="s">
        <v>51</v>
      </c>
      <c r="C204" s="4" t="s">
        <v>137</v>
      </c>
      <c r="D204" s="4"/>
      <c r="E204" s="22" t="s">
        <v>153</v>
      </c>
      <c r="F204" s="19">
        <f>F205+F221</f>
        <v>7896403.71</v>
      </c>
      <c r="G204" s="19">
        <f>G205+G221</f>
        <v>7529455.4900000002</v>
      </c>
    </row>
    <row r="205" spans="1:7" ht="30" x14ac:dyDescent="0.25">
      <c r="A205" s="4" t="s">
        <v>29</v>
      </c>
      <c r="B205" s="4" t="s">
        <v>51</v>
      </c>
      <c r="C205" s="4" t="s">
        <v>138</v>
      </c>
      <c r="D205" s="4"/>
      <c r="E205" s="22" t="s">
        <v>139</v>
      </c>
      <c r="F205" s="19">
        <f>F206+F210+F212+F216+F219</f>
        <v>6473810.96</v>
      </c>
      <c r="G205" s="19">
        <f>G206+G210+G212+G216+G219</f>
        <v>6196228.7400000002</v>
      </c>
    </row>
    <row r="206" spans="1:7" x14ac:dyDescent="0.25">
      <c r="A206" s="4" t="s">
        <v>29</v>
      </c>
      <c r="B206" s="4" t="s">
        <v>51</v>
      </c>
      <c r="C206" s="4" t="s">
        <v>140</v>
      </c>
      <c r="D206" s="4"/>
      <c r="E206" s="22" t="s">
        <v>141</v>
      </c>
      <c r="F206" s="19">
        <f>F207+F208+F209</f>
        <v>1194984.0099999998</v>
      </c>
      <c r="G206" s="19">
        <f>G207+G208+G209</f>
        <v>1137146.22</v>
      </c>
    </row>
    <row r="207" spans="1:7" ht="60" x14ac:dyDescent="0.25">
      <c r="A207" s="4" t="s">
        <v>29</v>
      </c>
      <c r="B207" s="4" t="s">
        <v>51</v>
      </c>
      <c r="C207" s="4" t="s">
        <v>140</v>
      </c>
      <c r="D207" s="4" t="s">
        <v>65</v>
      </c>
      <c r="E207" s="18" t="s">
        <v>66</v>
      </c>
      <c r="F207" s="19">
        <f>727703.97+1026</f>
        <v>728729.97</v>
      </c>
      <c r="G207" s="19">
        <f>727703.97+900</f>
        <v>728603.97</v>
      </c>
    </row>
    <row r="208" spans="1:7" ht="30" x14ac:dyDescent="0.25">
      <c r="A208" s="4" t="s">
        <v>29</v>
      </c>
      <c r="B208" s="4" t="s">
        <v>51</v>
      </c>
      <c r="C208" s="4" t="s">
        <v>140</v>
      </c>
      <c r="D208" s="4" t="s">
        <v>67</v>
      </c>
      <c r="E208" s="18" t="s">
        <v>68</v>
      </c>
      <c r="F208" s="19">
        <f>101073.6+357287.5</f>
        <v>458361.1</v>
      </c>
      <c r="G208" s="19">
        <f>86758.77+315982.48</f>
        <v>402741.25</v>
      </c>
    </row>
    <row r="209" spans="1:7" x14ac:dyDescent="0.25">
      <c r="A209" s="4" t="s">
        <v>29</v>
      </c>
      <c r="B209" s="4" t="s">
        <v>51</v>
      </c>
      <c r="C209" s="4" t="s">
        <v>140</v>
      </c>
      <c r="D209" s="4" t="s">
        <v>69</v>
      </c>
      <c r="E209" s="18" t="s">
        <v>70</v>
      </c>
      <c r="F209" s="19">
        <v>7892.94</v>
      </c>
      <c r="G209" s="19">
        <f>157+5644</f>
        <v>5801</v>
      </c>
    </row>
    <row r="210" spans="1:7" x14ac:dyDescent="0.25">
      <c r="A210" s="4" t="s">
        <v>29</v>
      </c>
      <c r="B210" s="4" t="s">
        <v>51</v>
      </c>
      <c r="C210" s="4" t="s">
        <v>142</v>
      </c>
      <c r="D210" s="4"/>
      <c r="E210" s="22" t="s">
        <v>262</v>
      </c>
      <c r="F210" s="19">
        <f>F211</f>
        <v>120500</v>
      </c>
      <c r="G210" s="19">
        <f>G211</f>
        <v>120494.56</v>
      </c>
    </row>
    <row r="211" spans="1:7" ht="30" x14ac:dyDescent="0.25">
      <c r="A211" s="4" t="s">
        <v>29</v>
      </c>
      <c r="B211" s="4" t="s">
        <v>51</v>
      </c>
      <c r="C211" s="4" t="s">
        <v>142</v>
      </c>
      <c r="D211" s="4" t="s">
        <v>67</v>
      </c>
      <c r="E211" s="18" t="s">
        <v>68</v>
      </c>
      <c r="F211" s="19">
        <v>120500</v>
      </c>
      <c r="G211" s="19">
        <v>120494.56</v>
      </c>
    </row>
    <row r="212" spans="1:7" ht="30" x14ac:dyDescent="0.25">
      <c r="A212" s="4" t="s">
        <v>29</v>
      </c>
      <c r="B212" s="4" t="s">
        <v>51</v>
      </c>
      <c r="C212" s="4" t="s">
        <v>143</v>
      </c>
      <c r="D212" s="4"/>
      <c r="E212" s="22" t="s">
        <v>144</v>
      </c>
      <c r="F212" s="19">
        <f>F213+F214+F215</f>
        <v>5128266.95</v>
      </c>
      <c r="G212" s="19">
        <f>G213+G214+G215</f>
        <v>4919252.96</v>
      </c>
    </row>
    <row r="213" spans="1:7" ht="60" x14ac:dyDescent="0.25">
      <c r="A213" s="4" t="s">
        <v>29</v>
      </c>
      <c r="B213" s="4" t="s">
        <v>51</v>
      </c>
      <c r="C213" s="4" t="s">
        <v>143</v>
      </c>
      <c r="D213" s="4" t="s">
        <v>65</v>
      </c>
      <c r="E213" s="18" t="s">
        <v>66</v>
      </c>
      <c r="F213" s="19">
        <f>3267252.57+19530</f>
        <v>3286782.57</v>
      </c>
      <c r="G213" s="19">
        <f>3267252.57+15939</f>
        <v>3283191.57</v>
      </c>
    </row>
    <row r="214" spans="1:7" ht="30" x14ac:dyDescent="0.25">
      <c r="A214" s="4" t="s">
        <v>29</v>
      </c>
      <c r="B214" s="4" t="s">
        <v>51</v>
      </c>
      <c r="C214" s="4" t="s">
        <v>143</v>
      </c>
      <c r="D214" s="4" t="s">
        <v>67</v>
      </c>
      <c r="E214" s="18" t="s">
        <v>68</v>
      </c>
      <c r="F214" s="19">
        <f>69420.8+1719888.28</f>
        <v>1789309.08</v>
      </c>
      <c r="G214" s="19">
        <f>62397.65+1528606.92</f>
        <v>1591004.5699999998</v>
      </c>
    </row>
    <row r="215" spans="1:7" x14ac:dyDescent="0.25">
      <c r="A215" s="4" t="s">
        <v>29</v>
      </c>
      <c r="B215" s="4" t="s">
        <v>51</v>
      </c>
      <c r="C215" s="4" t="s">
        <v>143</v>
      </c>
      <c r="D215" s="4" t="s">
        <v>69</v>
      </c>
      <c r="E215" s="18" t="s">
        <v>70</v>
      </c>
      <c r="F215" s="19">
        <v>52175.3</v>
      </c>
      <c r="G215" s="19">
        <f>43944+1112.82</f>
        <v>45056.82</v>
      </c>
    </row>
    <row r="216" spans="1:7" ht="30" x14ac:dyDescent="0.25">
      <c r="A216" s="4" t="s">
        <v>29</v>
      </c>
      <c r="B216" s="4" t="s">
        <v>51</v>
      </c>
      <c r="C216" s="4" t="s">
        <v>145</v>
      </c>
      <c r="D216" s="4"/>
      <c r="E216" s="22" t="s">
        <v>146</v>
      </c>
      <c r="F216" s="19">
        <f>F217+F218</f>
        <v>29360</v>
      </c>
      <c r="G216" s="19">
        <f>G217+G218</f>
        <v>18635</v>
      </c>
    </row>
    <row r="217" spans="1:7" ht="60" x14ac:dyDescent="0.25">
      <c r="A217" s="4" t="s">
        <v>29</v>
      </c>
      <c r="B217" s="4" t="s">
        <v>51</v>
      </c>
      <c r="C217" s="4" t="s">
        <v>145</v>
      </c>
      <c r="D217" s="4" t="s">
        <v>65</v>
      </c>
      <c r="E217" s="18" t="s">
        <v>66</v>
      </c>
      <c r="F217" s="19">
        <v>14040</v>
      </c>
      <c r="G217" s="19">
        <v>3315</v>
      </c>
    </row>
    <row r="218" spans="1:7" ht="30" x14ac:dyDescent="0.25">
      <c r="A218" s="4" t="s">
        <v>29</v>
      </c>
      <c r="B218" s="4" t="s">
        <v>51</v>
      </c>
      <c r="C218" s="4" t="s">
        <v>145</v>
      </c>
      <c r="D218" s="4" t="s">
        <v>67</v>
      </c>
      <c r="E218" s="18" t="s">
        <v>68</v>
      </c>
      <c r="F218" s="19">
        <v>15320</v>
      </c>
      <c r="G218" s="19">
        <v>15320</v>
      </c>
    </row>
    <row r="219" spans="1:7" ht="30" x14ac:dyDescent="0.25">
      <c r="A219" s="4" t="s">
        <v>29</v>
      </c>
      <c r="B219" s="4" t="s">
        <v>51</v>
      </c>
      <c r="C219" s="4" t="s">
        <v>287</v>
      </c>
      <c r="D219" s="4"/>
      <c r="E219" s="18" t="s">
        <v>288</v>
      </c>
      <c r="F219" s="19">
        <f>F220</f>
        <v>700</v>
      </c>
      <c r="G219" s="19">
        <f>G220</f>
        <v>700</v>
      </c>
    </row>
    <row r="220" spans="1:7" ht="30" x14ac:dyDescent="0.25">
      <c r="A220" s="4" t="s">
        <v>29</v>
      </c>
      <c r="B220" s="4" t="s">
        <v>51</v>
      </c>
      <c r="C220" s="4" t="s">
        <v>287</v>
      </c>
      <c r="D220" s="4" t="s">
        <v>67</v>
      </c>
      <c r="E220" s="18" t="s">
        <v>68</v>
      </c>
      <c r="F220" s="19">
        <v>700</v>
      </c>
      <c r="G220" s="19">
        <v>700</v>
      </c>
    </row>
    <row r="221" spans="1:7" ht="30" x14ac:dyDescent="0.25">
      <c r="A221" s="4" t="s">
        <v>29</v>
      </c>
      <c r="B221" s="4" t="s">
        <v>51</v>
      </c>
      <c r="C221" s="4" t="s">
        <v>147</v>
      </c>
      <c r="D221" s="4"/>
      <c r="E221" s="22" t="s">
        <v>148</v>
      </c>
      <c r="F221" s="19">
        <f>F222+F224</f>
        <v>1422592.75</v>
      </c>
      <c r="G221" s="19">
        <f>G222+G224</f>
        <v>1333226.75</v>
      </c>
    </row>
    <row r="222" spans="1:7" ht="30" x14ac:dyDescent="0.25">
      <c r="A222" s="4" t="s">
        <v>29</v>
      </c>
      <c r="B222" s="4" t="s">
        <v>51</v>
      </c>
      <c r="C222" s="4" t="s">
        <v>149</v>
      </c>
      <c r="D222" s="4"/>
      <c r="E222" s="22" t="s">
        <v>150</v>
      </c>
      <c r="F222" s="19">
        <f>F223</f>
        <v>1303992.75</v>
      </c>
      <c r="G222" s="19">
        <f>G223</f>
        <v>1220792.75</v>
      </c>
    </row>
    <row r="223" spans="1:7" ht="30" x14ac:dyDescent="0.25">
      <c r="A223" s="4" t="s">
        <v>29</v>
      </c>
      <c r="B223" s="4" t="s">
        <v>51</v>
      </c>
      <c r="C223" s="4" t="s">
        <v>149</v>
      </c>
      <c r="D223" s="4" t="s">
        <v>67</v>
      </c>
      <c r="E223" s="18" t="s">
        <v>68</v>
      </c>
      <c r="F223" s="19">
        <v>1303992.75</v>
      </c>
      <c r="G223" s="19">
        <v>1220792.75</v>
      </c>
    </row>
    <row r="224" spans="1:7" x14ac:dyDescent="0.25">
      <c r="A224" s="4" t="s">
        <v>29</v>
      </c>
      <c r="B224" s="4" t="s">
        <v>51</v>
      </c>
      <c r="C224" s="4" t="s">
        <v>151</v>
      </c>
      <c r="D224" s="4"/>
      <c r="E224" s="22" t="s">
        <v>152</v>
      </c>
      <c r="F224" s="19">
        <f>F225</f>
        <v>118600</v>
      </c>
      <c r="G224" s="19">
        <f>G225</f>
        <v>112434</v>
      </c>
    </row>
    <row r="225" spans="1:7" ht="30" x14ac:dyDescent="0.25">
      <c r="A225" s="4" t="s">
        <v>29</v>
      </c>
      <c r="B225" s="4" t="s">
        <v>51</v>
      </c>
      <c r="C225" s="4" t="s">
        <v>151</v>
      </c>
      <c r="D225" s="4" t="s">
        <v>67</v>
      </c>
      <c r="E225" s="18" t="s">
        <v>68</v>
      </c>
      <c r="F225" s="19">
        <f>24000+94600</f>
        <v>118600</v>
      </c>
      <c r="G225" s="19">
        <v>112434</v>
      </c>
    </row>
    <row r="226" spans="1:7" x14ac:dyDescent="0.25">
      <c r="A226" s="11" t="s">
        <v>29</v>
      </c>
      <c r="B226" s="11" t="s">
        <v>52</v>
      </c>
      <c r="C226" s="12"/>
      <c r="D226" s="12"/>
      <c r="E226" s="13" t="s">
        <v>20</v>
      </c>
      <c r="F226" s="14">
        <f>F232+F240+F227</f>
        <v>930478.45</v>
      </c>
      <c r="G226" s="14">
        <f>G232+G240+G227</f>
        <v>906578.45</v>
      </c>
    </row>
    <row r="227" spans="1:7" x14ac:dyDescent="0.25">
      <c r="A227" s="11" t="s">
        <v>29</v>
      </c>
      <c r="B227" s="11" t="s">
        <v>245</v>
      </c>
      <c r="C227" s="12"/>
      <c r="D227" s="12"/>
      <c r="E227" s="13" t="s">
        <v>246</v>
      </c>
      <c r="F227" s="14">
        <f t="shared" ref="F227:G230" si="8">F228</f>
        <v>144483.45000000001</v>
      </c>
      <c r="G227" s="14">
        <f t="shared" si="8"/>
        <v>144483.45000000001</v>
      </c>
    </row>
    <row r="228" spans="1:7" ht="30" x14ac:dyDescent="0.25">
      <c r="A228" s="12" t="s">
        <v>253</v>
      </c>
      <c r="B228" s="12" t="s">
        <v>245</v>
      </c>
      <c r="C228" s="12" t="s">
        <v>250</v>
      </c>
      <c r="D228" s="12"/>
      <c r="E228" s="15" t="s">
        <v>247</v>
      </c>
      <c r="F228" s="10">
        <f t="shared" si="8"/>
        <v>144483.45000000001</v>
      </c>
      <c r="G228" s="10">
        <f t="shared" si="8"/>
        <v>144483.45000000001</v>
      </c>
    </row>
    <row r="229" spans="1:7" ht="45" x14ac:dyDescent="0.25">
      <c r="A229" s="12" t="s">
        <v>253</v>
      </c>
      <c r="B229" s="12" t="s">
        <v>245</v>
      </c>
      <c r="C229" s="12" t="s">
        <v>251</v>
      </c>
      <c r="D229" s="12"/>
      <c r="E229" s="15" t="s">
        <v>248</v>
      </c>
      <c r="F229" s="10">
        <f t="shared" si="8"/>
        <v>144483.45000000001</v>
      </c>
      <c r="G229" s="10">
        <f t="shared" si="8"/>
        <v>144483.45000000001</v>
      </c>
    </row>
    <row r="230" spans="1:7" ht="45" x14ac:dyDescent="0.25">
      <c r="A230" s="12" t="s">
        <v>253</v>
      </c>
      <c r="B230" s="12" t="s">
        <v>245</v>
      </c>
      <c r="C230" s="12" t="s">
        <v>252</v>
      </c>
      <c r="D230" s="12"/>
      <c r="E230" s="15" t="s">
        <v>249</v>
      </c>
      <c r="F230" s="10">
        <f t="shared" si="8"/>
        <v>144483.45000000001</v>
      </c>
      <c r="G230" s="10">
        <f t="shared" si="8"/>
        <v>144483.45000000001</v>
      </c>
    </row>
    <row r="231" spans="1:7" x14ac:dyDescent="0.25">
      <c r="A231" s="12" t="s">
        <v>253</v>
      </c>
      <c r="B231" s="12" t="s">
        <v>245</v>
      </c>
      <c r="C231" s="12" t="s">
        <v>252</v>
      </c>
      <c r="D231" s="12" t="s">
        <v>71</v>
      </c>
      <c r="E231" s="15" t="s">
        <v>72</v>
      </c>
      <c r="F231" s="10">
        <v>144483.45000000001</v>
      </c>
      <c r="G231" s="10">
        <v>144483.45000000001</v>
      </c>
    </row>
    <row r="232" spans="1:7" x14ac:dyDescent="0.25">
      <c r="A232" s="11" t="s">
        <v>29</v>
      </c>
      <c r="B232" s="11" t="s">
        <v>53</v>
      </c>
      <c r="C232" s="11"/>
      <c r="D232" s="11"/>
      <c r="E232" s="13" t="s">
        <v>21</v>
      </c>
      <c r="F232" s="14">
        <f>F233</f>
        <v>494695</v>
      </c>
      <c r="G232" s="14">
        <f>G233</f>
        <v>494695</v>
      </c>
    </row>
    <row r="233" spans="1:7" ht="30" x14ac:dyDescent="0.25">
      <c r="A233" s="12" t="s">
        <v>29</v>
      </c>
      <c r="B233" s="12" t="s">
        <v>53</v>
      </c>
      <c r="C233" s="12" t="s">
        <v>250</v>
      </c>
      <c r="D233" s="12"/>
      <c r="E233" s="15" t="s">
        <v>247</v>
      </c>
      <c r="F233" s="10">
        <f>F234+F237</f>
        <v>494695</v>
      </c>
      <c r="G233" s="10">
        <f>G234+G237</f>
        <v>494695</v>
      </c>
    </row>
    <row r="234" spans="1:7" x14ac:dyDescent="0.25">
      <c r="A234" s="12" t="s">
        <v>29</v>
      </c>
      <c r="B234" s="12" t="s">
        <v>53</v>
      </c>
      <c r="C234" s="12" t="s">
        <v>254</v>
      </c>
      <c r="D234" s="12"/>
      <c r="E234" s="15" t="s">
        <v>255</v>
      </c>
      <c r="F234" s="10">
        <f>F235</f>
        <v>31000</v>
      </c>
      <c r="G234" s="10">
        <f>G235</f>
        <v>31000</v>
      </c>
    </row>
    <row r="235" spans="1:7" x14ac:dyDescent="0.25">
      <c r="A235" s="12" t="s">
        <v>29</v>
      </c>
      <c r="B235" s="12" t="s">
        <v>53</v>
      </c>
      <c r="C235" s="12" t="s">
        <v>259</v>
      </c>
      <c r="D235" s="12"/>
      <c r="E235" s="15" t="s">
        <v>258</v>
      </c>
      <c r="F235" s="10">
        <f>F236</f>
        <v>31000</v>
      </c>
      <c r="G235" s="10">
        <f>G236</f>
        <v>31000</v>
      </c>
    </row>
    <row r="236" spans="1:7" x14ac:dyDescent="0.25">
      <c r="A236" s="12"/>
      <c r="B236" s="12"/>
      <c r="C236" s="12" t="s">
        <v>259</v>
      </c>
      <c r="D236" s="12" t="s">
        <v>71</v>
      </c>
      <c r="E236" s="15" t="s">
        <v>72</v>
      </c>
      <c r="F236" s="10">
        <v>31000</v>
      </c>
      <c r="G236" s="10">
        <v>31000</v>
      </c>
    </row>
    <row r="237" spans="1:7" ht="45" x14ac:dyDescent="0.25">
      <c r="A237" s="12" t="s">
        <v>29</v>
      </c>
      <c r="B237" s="12" t="s">
        <v>53</v>
      </c>
      <c r="C237" s="12" t="s">
        <v>251</v>
      </c>
      <c r="D237" s="12"/>
      <c r="E237" s="15" t="s">
        <v>248</v>
      </c>
      <c r="F237" s="10">
        <f>F238</f>
        <v>463695</v>
      </c>
      <c r="G237" s="10">
        <f>G238</f>
        <v>463695</v>
      </c>
    </row>
    <row r="238" spans="1:7" ht="30" x14ac:dyDescent="0.25">
      <c r="A238" s="12"/>
      <c r="B238" s="12"/>
      <c r="C238" s="12" t="s">
        <v>260</v>
      </c>
      <c r="D238" s="12"/>
      <c r="E238" s="15" t="s">
        <v>261</v>
      </c>
      <c r="F238" s="10">
        <f>F239</f>
        <v>463695</v>
      </c>
      <c r="G238" s="10">
        <f>G239</f>
        <v>463695</v>
      </c>
    </row>
    <row r="239" spans="1:7" x14ac:dyDescent="0.25">
      <c r="A239" s="12" t="s">
        <v>29</v>
      </c>
      <c r="B239" s="12" t="s">
        <v>53</v>
      </c>
      <c r="C239" s="12" t="s">
        <v>260</v>
      </c>
      <c r="D239" s="12" t="s">
        <v>71</v>
      </c>
      <c r="E239" s="15" t="s">
        <v>72</v>
      </c>
      <c r="F239" s="10">
        <v>463695</v>
      </c>
      <c r="G239" s="10">
        <v>463695</v>
      </c>
    </row>
    <row r="240" spans="1:7" x14ac:dyDescent="0.25">
      <c r="A240" s="11" t="s">
        <v>29</v>
      </c>
      <c r="B240" s="11" t="s">
        <v>86</v>
      </c>
      <c r="C240" s="11"/>
      <c r="D240" s="11"/>
      <c r="E240" s="13" t="s">
        <v>87</v>
      </c>
      <c r="F240" s="14">
        <f t="shared" ref="F240:G242" si="9">F241</f>
        <v>291300</v>
      </c>
      <c r="G240" s="14">
        <f t="shared" si="9"/>
        <v>267400</v>
      </c>
    </row>
    <row r="241" spans="1:7" ht="30" x14ac:dyDescent="0.25">
      <c r="A241" s="12" t="s">
        <v>29</v>
      </c>
      <c r="B241" s="12" t="s">
        <v>86</v>
      </c>
      <c r="C241" s="12" t="s">
        <v>250</v>
      </c>
      <c r="D241" s="12"/>
      <c r="E241" s="15" t="s">
        <v>247</v>
      </c>
      <c r="F241" s="10">
        <f t="shared" si="9"/>
        <v>291300</v>
      </c>
      <c r="G241" s="10">
        <f t="shared" si="9"/>
        <v>267400</v>
      </c>
    </row>
    <row r="242" spans="1:7" x14ac:dyDescent="0.25">
      <c r="A242" s="12" t="s">
        <v>29</v>
      </c>
      <c r="B242" s="12" t="s">
        <v>86</v>
      </c>
      <c r="C242" s="12" t="s">
        <v>254</v>
      </c>
      <c r="D242" s="12"/>
      <c r="E242" s="15" t="s">
        <v>255</v>
      </c>
      <c r="F242" s="10">
        <f t="shared" si="9"/>
        <v>291300</v>
      </c>
      <c r="G242" s="10">
        <f t="shared" si="9"/>
        <v>267400</v>
      </c>
    </row>
    <row r="243" spans="1:7" ht="60" x14ac:dyDescent="0.25">
      <c r="A243" s="12" t="s">
        <v>29</v>
      </c>
      <c r="B243" s="12" t="s">
        <v>86</v>
      </c>
      <c r="C243" s="12" t="s">
        <v>257</v>
      </c>
      <c r="D243" s="12"/>
      <c r="E243" s="15" t="s">
        <v>256</v>
      </c>
      <c r="F243" s="10">
        <f>F244+F245</f>
        <v>291300</v>
      </c>
      <c r="G243" s="10">
        <f>G244+G245</f>
        <v>267400</v>
      </c>
    </row>
    <row r="244" spans="1:7" ht="30" x14ac:dyDescent="0.25">
      <c r="A244" s="12" t="s">
        <v>29</v>
      </c>
      <c r="B244" s="12" t="s">
        <v>86</v>
      </c>
      <c r="C244" s="12" t="s">
        <v>257</v>
      </c>
      <c r="D244" s="12" t="s">
        <v>67</v>
      </c>
      <c r="E244" s="16" t="s">
        <v>68</v>
      </c>
      <c r="F244" s="10">
        <v>5712</v>
      </c>
      <c r="G244" s="10">
        <v>5243.13</v>
      </c>
    </row>
    <row r="245" spans="1:7" x14ac:dyDescent="0.25">
      <c r="A245" s="12" t="s">
        <v>29</v>
      </c>
      <c r="B245" s="12" t="s">
        <v>86</v>
      </c>
      <c r="C245" s="12" t="s">
        <v>257</v>
      </c>
      <c r="D245" s="12" t="s">
        <v>71</v>
      </c>
      <c r="E245" s="15" t="s">
        <v>72</v>
      </c>
      <c r="F245" s="10">
        <v>285588</v>
      </c>
      <c r="G245" s="10">
        <v>262156.87</v>
      </c>
    </row>
    <row r="246" spans="1:7" x14ac:dyDescent="0.25">
      <c r="A246" s="11" t="s">
        <v>29</v>
      </c>
      <c r="B246" s="11" t="s">
        <v>54</v>
      </c>
      <c r="C246" s="11"/>
      <c r="D246" s="11"/>
      <c r="E246" s="13" t="s">
        <v>33</v>
      </c>
      <c r="F246" s="14">
        <f t="shared" ref="F246:G248" si="10">F247</f>
        <v>223360</v>
      </c>
      <c r="G246" s="14">
        <f t="shared" si="10"/>
        <v>223073</v>
      </c>
    </row>
    <row r="247" spans="1:7" x14ac:dyDescent="0.25">
      <c r="A247" s="12" t="s">
        <v>29</v>
      </c>
      <c r="B247" s="12" t="s">
        <v>55</v>
      </c>
      <c r="C247" s="12"/>
      <c r="D247" s="12"/>
      <c r="E247" s="15" t="s">
        <v>19</v>
      </c>
      <c r="F247" s="10">
        <f t="shared" si="10"/>
        <v>223360</v>
      </c>
      <c r="G247" s="10">
        <f t="shared" si="10"/>
        <v>223073</v>
      </c>
    </row>
    <row r="248" spans="1:7" ht="45" x14ac:dyDescent="0.25">
      <c r="A248" s="12" t="s">
        <v>29</v>
      </c>
      <c r="B248" s="12" t="s">
        <v>55</v>
      </c>
      <c r="C248" s="12" t="s">
        <v>101</v>
      </c>
      <c r="D248" s="12"/>
      <c r="E248" s="15" t="s">
        <v>99</v>
      </c>
      <c r="F248" s="10">
        <f t="shared" si="10"/>
        <v>223360</v>
      </c>
      <c r="G248" s="10">
        <f t="shared" si="10"/>
        <v>223073</v>
      </c>
    </row>
    <row r="249" spans="1:7" ht="45" x14ac:dyDescent="0.25">
      <c r="A249" s="12" t="s">
        <v>29</v>
      </c>
      <c r="B249" s="12" t="s">
        <v>55</v>
      </c>
      <c r="C249" s="12" t="s">
        <v>115</v>
      </c>
      <c r="D249" s="12"/>
      <c r="E249" s="18" t="s">
        <v>116</v>
      </c>
      <c r="F249" s="10">
        <f>F251</f>
        <v>223360</v>
      </c>
      <c r="G249" s="10">
        <f>G251</f>
        <v>223073</v>
      </c>
    </row>
    <row r="250" spans="1:7" ht="75" x14ac:dyDescent="0.25">
      <c r="A250" s="12" t="s">
        <v>29</v>
      </c>
      <c r="B250" s="12" t="s">
        <v>55</v>
      </c>
      <c r="C250" s="12" t="s">
        <v>134</v>
      </c>
      <c r="D250" s="12"/>
      <c r="E250" s="15" t="s">
        <v>135</v>
      </c>
      <c r="F250" s="10">
        <f>F251</f>
        <v>223360</v>
      </c>
      <c r="G250" s="10">
        <f>G251</f>
        <v>223073</v>
      </c>
    </row>
    <row r="251" spans="1:7" ht="30" x14ac:dyDescent="0.25">
      <c r="A251" s="12" t="s">
        <v>29</v>
      </c>
      <c r="B251" s="12" t="s">
        <v>55</v>
      </c>
      <c r="C251" s="12" t="s">
        <v>134</v>
      </c>
      <c r="D251" s="12" t="s">
        <v>67</v>
      </c>
      <c r="E251" s="16" t="s">
        <v>68</v>
      </c>
      <c r="F251" s="10">
        <f>154260+69100</f>
        <v>223360</v>
      </c>
      <c r="G251" s="10">
        <v>223073</v>
      </c>
    </row>
    <row r="252" spans="1:7" x14ac:dyDescent="0.25">
      <c r="A252" s="11" t="s">
        <v>73</v>
      </c>
      <c r="B252" s="11"/>
      <c r="C252" s="11"/>
      <c r="D252" s="11"/>
      <c r="E252" s="17" t="s">
        <v>74</v>
      </c>
      <c r="F252" s="14">
        <f t="shared" ref="F252:G252" si="11">F253</f>
        <v>1000</v>
      </c>
      <c r="G252" s="14">
        <f t="shared" si="11"/>
        <v>0</v>
      </c>
    </row>
    <row r="253" spans="1:7" x14ac:dyDescent="0.25">
      <c r="A253" s="11" t="s">
        <v>73</v>
      </c>
      <c r="B253" s="11" t="s">
        <v>35</v>
      </c>
      <c r="C253" s="11"/>
      <c r="D253" s="11"/>
      <c r="E253" s="13" t="s">
        <v>6</v>
      </c>
      <c r="F253" s="14">
        <f t="shared" ref="F253:G257" si="12">F254</f>
        <v>1000</v>
      </c>
      <c r="G253" s="14">
        <f t="shared" si="12"/>
        <v>0</v>
      </c>
    </row>
    <row r="254" spans="1:7" ht="43.5" x14ac:dyDescent="0.25">
      <c r="A254" s="11" t="s">
        <v>73</v>
      </c>
      <c r="B254" s="11" t="s">
        <v>75</v>
      </c>
      <c r="C254" s="12"/>
      <c r="D254" s="11"/>
      <c r="E254" s="2" t="s">
        <v>76</v>
      </c>
      <c r="F254" s="14">
        <f t="shared" si="12"/>
        <v>1000</v>
      </c>
      <c r="G254" s="14">
        <f t="shared" si="12"/>
        <v>0</v>
      </c>
    </row>
    <row r="255" spans="1:7" ht="30" x14ac:dyDescent="0.25">
      <c r="A255" s="12" t="s">
        <v>73</v>
      </c>
      <c r="B255" s="12" t="s">
        <v>75</v>
      </c>
      <c r="C255" s="12" t="s">
        <v>91</v>
      </c>
      <c r="D255" s="12"/>
      <c r="E255" s="15" t="s">
        <v>92</v>
      </c>
      <c r="F255" s="10">
        <f t="shared" si="12"/>
        <v>1000</v>
      </c>
      <c r="G255" s="10">
        <f t="shared" si="12"/>
        <v>0</v>
      </c>
    </row>
    <row r="256" spans="1:7" ht="45" x14ac:dyDescent="0.25">
      <c r="A256" s="12" t="s">
        <v>73</v>
      </c>
      <c r="B256" s="12" t="s">
        <v>75</v>
      </c>
      <c r="C256" s="12" t="s">
        <v>93</v>
      </c>
      <c r="D256" s="12"/>
      <c r="E256" s="15" t="s">
        <v>94</v>
      </c>
      <c r="F256" s="10">
        <f t="shared" si="12"/>
        <v>1000</v>
      </c>
      <c r="G256" s="10">
        <f t="shared" si="12"/>
        <v>0</v>
      </c>
    </row>
    <row r="257" spans="1:7" x14ac:dyDescent="0.25">
      <c r="A257" s="12" t="s">
        <v>73</v>
      </c>
      <c r="B257" s="12" t="s">
        <v>75</v>
      </c>
      <c r="C257" s="12" t="s">
        <v>97</v>
      </c>
      <c r="D257" s="12"/>
      <c r="E257" s="15" t="s">
        <v>98</v>
      </c>
      <c r="F257" s="10">
        <f t="shared" si="12"/>
        <v>1000</v>
      </c>
      <c r="G257" s="10">
        <f t="shared" si="12"/>
        <v>0</v>
      </c>
    </row>
    <row r="258" spans="1:7" x14ac:dyDescent="0.25">
      <c r="A258" s="12" t="s">
        <v>73</v>
      </c>
      <c r="B258" s="12" t="s">
        <v>75</v>
      </c>
      <c r="C258" s="12" t="s">
        <v>97</v>
      </c>
      <c r="D258" s="12" t="s">
        <v>69</v>
      </c>
      <c r="E258" s="16" t="s">
        <v>70</v>
      </c>
      <c r="F258" s="10">
        <v>1000</v>
      </c>
      <c r="G258" s="10">
        <v>0</v>
      </c>
    </row>
    <row r="259" spans="1:7" x14ac:dyDescent="0.25">
      <c r="A259" s="11" t="s">
        <v>77</v>
      </c>
      <c r="B259" s="11"/>
      <c r="C259" s="11"/>
      <c r="D259" s="11"/>
      <c r="E259" s="17" t="s">
        <v>78</v>
      </c>
      <c r="F259" s="14">
        <f>F261</f>
        <v>729437.68</v>
      </c>
      <c r="G259" s="14">
        <f>G261</f>
        <v>729437.68</v>
      </c>
    </row>
    <row r="260" spans="1:7" x14ac:dyDescent="0.25">
      <c r="A260" s="11" t="s">
        <v>77</v>
      </c>
      <c r="B260" s="11" t="s">
        <v>35</v>
      </c>
      <c r="C260" s="11"/>
      <c r="D260" s="11"/>
      <c r="E260" s="17" t="s">
        <v>6</v>
      </c>
      <c r="F260" s="14">
        <f t="shared" ref="F260:G263" si="13">F261</f>
        <v>729437.68</v>
      </c>
      <c r="G260" s="14">
        <f t="shared" si="13"/>
        <v>729437.68</v>
      </c>
    </row>
    <row r="261" spans="1:7" ht="29.25" x14ac:dyDescent="0.25">
      <c r="A261" s="11" t="s">
        <v>77</v>
      </c>
      <c r="B261" s="11" t="s">
        <v>56</v>
      </c>
      <c r="C261" s="11"/>
      <c r="D261" s="11"/>
      <c r="E261" s="13" t="s">
        <v>28</v>
      </c>
      <c r="F261" s="14">
        <f t="shared" si="13"/>
        <v>729437.68</v>
      </c>
      <c r="G261" s="14">
        <f t="shared" si="13"/>
        <v>729437.68</v>
      </c>
    </row>
    <row r="262" spans="1:7" ht="30" x14ac:dyDescent="0.25">
      <c r="A262" s="12" t="s">
        <v>77</v>
      </c>
      <c r="B262" s="12" t="s">
        <v>56</v>
      </c>
      <c r="C262" s="12" t="s">
        <v>91</v>
      </c>
      <c r="D262" s="12"/>
      <c r="E262" s="15" t="s">
        <v>92</v>
      </c>
      <c r="F262" s="10">
        <f t="shared" si="13"/>
        <v>729437.68</v>
      </c>
      <c r="G262" s="10">
        <f t="shared" si="13"/>
        <v>729437.68</v>
      </c>
    </row>
    <row r="263" spans="1:7" ht="45" x14ac:dyDescent="0.25">
      <c r="A263" s="12" t="s">
        <v>77</v>
      </c>
      <c r="B263" s="12" t="s">
        <v>56</v>
      </c>
      <c r="C263" s="12" t="s">
        <v>93</v>
      </c>
      <c r="D263" s="12"/>
      <c r="E263" s="15" t="s">
        <v>94</v>
      </c>
      <c r="F263" s="10">
        <f t="shared" si="13"/>
        <v>729437.68</v>
      </c>
      <c r="G263" s="10">
        <f t="shared" si="13"/>
        <v>729437.68</v>
      </c>
    </row>
    <row r="264" spans="1:7" ht="30" x14ac:dyDescent="0.25">
      <c r="A264" s="12" t="s">
        <v>77</v>
      </c>
      <c r="B264" s="12" t="s">
        <v>56</v>
      </c>
      <c r="C264" s="12" t="s">
        <v>95</v>
      </c>
      <c r="D264" s="12"/>
      <c r="E264" s="15" t="s">
        <v>96</v>
      </c>
      <c r="F264" s="10">
        <f>F265+F266</f>
        <v>729437.68</v>
      </c>
      <c r="G264" s="10">
        <f>G265+G266</f>
        <v>729437.68</v>
      </c>
    </row>
    <row r="265" spans="1:7" ht="60" x14ac:dyDescent="0.25">
      <c r="A265" s="12" t="s">
        <v>77</v>
      </c>
      <c r="B265" s="12" t="s">
        <v>56</v>
      </c>
      <c r="C265" s="12" t="s">
        <v>95</v>
      </c>
      <c r="D265" s="12" t="s">
        <v>65</v>
      </c>
      <c r="E265" s="16" t="s">
        <v>66</v>
      </c>
      <c r="F265" s="10">
        <f>624355.63+103317.05</f>
        <v>727672.68</v>
      </c>
      <c r="G265" s="10">
        <f>624355.63+103317.05</f>
        <v>727672.68</v>
      </c>
    </row>
    <row r="266" spans="1:7" ht="30" x14ac:dyDescent="0.25">
      <c r="A266" s="12" t="s">
        <v>77</v>
      </c>
      <c r="B266" s="12" t="s">
        <v>56</v>
      </c>
      <c r="C266" s="12" t="s">
        <v>95</v>
      </c>
      <c r="D266" s="12" t="s">
        <v>67</v>
      </c>
      <c r="E266" s="16" t="s">
        <v>68</v>
      </c>
      <c r="F266" s="10">
        <v>1765</v>
      </c>
      <c r="G266" s="10">
        <v>1765</v>
      </c>
    </row>
    <row r="267" spans="1:7" x14ac:dyDescent="0.25">
      <c r="A267" s="11" t="s">
        <v>30</v>
      </c>
      <c r="B267" s="11"/>
      <c r="C267" s="11"/>
      <c r="D267" s="11"/>
      <c r="E267" s="13" t="s">
        <v>27</v>
      </c>
      <c r="F267" s="14">
        <f t="shared" ref="F267:G269" si="14">F268</f>
        <v>1653093.8900000001</v>
      </c>
      <c r="G267" s="14">
        <f t="shared" si="14"/>
        <v>1648172.59</v>
      </c>
    </row>
    <row r="268" spans="1:7" x14ac:dyDescent="0.25">
      <c r="A268" s="11" t="s">
        <v>30</v>
      </c>
      <c r="B268" s="11" t="s">
        <v>35</v>
      </c>
      <c r="C268" s="11"/>
      <c r="D268" s="11"/>
      <c r="E268" s="13" t="s">
        <v>6</v>
      </c>
      <c r="F268" s="14">
        <f t="shared" si="14"/>
        <v>1653093.8900000001</v>
      </c>
      <c r="G268" s="14">
        <f t="shared" si="14"/>
        <v>1648172.59</v>
      </c>
    </row>
    <row r="269" spans="1:7" ht="29.25" x14ac:dyDescent="0.25">
      <c r="A269" s="11">
        <v>920</v>
      </c>
      <c r="B269" s="11" t="s">
        <v>56</v>
      </c>
      <c r="C269" s="11"/>
      <c r="D269" s="11"/>
      <c r="E269" s="13" t="s">
        <v>28</v>
      </c>
      <c r="F269" s="14">
        <f t="shared" si="14"/>
        <v>1653093.8900000001</v>
      </c>
      <c r="G269" s="14">
        <f t="shared" si="14"/>
        <v>1648172.59</v>
      </c>
    </row>
    <row r="270" spans="1:7" ht="30" x14ac:dyDescent="0.25">
      <c r="A270" s="12">
        <v>920</v>
      </c>
      <c r="B270" s="12" t="s">
        <v>56</v>
      </c>
      <c r="C270" s="12" t="s">
        <v>91</v>
      </c>
      <c r="D270" s="12"/>
      <c r="E270" s="15" t="s">
        <v>92</v>
      </c>
      <c r="F270" s="10">
        <f>F271</f>
        <v>1653093.8900000001</v>
      </c>
      <c r="G270" s="10">
        <f>G271</f>
        <v>1648172.59</v>
      </c>
    </row>
    <row r="271" spans="1:7" ht="45" x14ac:dyDescent="0.25">
      <c r="A271" s="12" t="s">
        <v>30</v>
      </c>
      <c r="B271" s="12" t="s">
        <v>56</v>
      </c>
      <c r="C271" s="12" t="s">
        <v>93</v>
      </c>
      <c r="D271" s="12"/>
      <c r="E271" s="15" t="s">
        <v>94</v>
      </c>
      <c r="F271" s="10">
        <f>F272</f>
        <v>1653093.8900000001</v>
      </c>
      <c r="G271" s="10">
        <f>G272</f>
        <v>1648172.59</v>
      </c>
    </row>
    <row r="272" spans="1:7" ht="30" x14ac:dyDescent="0.25">
      <c r="A272" s="12">
        <v>920</v>
      </c>
      <c r="B272" s="12" t="s">
        <v>56</v>
      </c>
      <c r="C272" s="12" t="s">
        <v>95</v>
      </c>
      <c r="D272" s="12"/>
      <c r="E272" s="15" t="s">
        <v>96</v>
      </c>
      <c r="F272" s="10">
        <f>F273+F274</f>
        <v>1653093.8900000001</v>
      </c>
      <c r="G272" s="10">
        <f>G273+G274</f>
        <v>1648172.59</v>
      </c>
    </row>
    <row r="273" spans="1:7" ht="60" x14ac:dyDescent="0.25">
      <c r="A273" s="12">
        <v>920</v>
      </c>
      <c r="B273" s="12" t="s">
        <v>56</v>
      </c>
      <c r="C273" s="12" t="s">
        <v>95</v>
      </c>
      <c r="D273" s="12" t="s">
        <v>65</v>
      </c>
      <c r="E273" s="16" t="s">
        <v>66</v>
      </c>
      <c r="F273" s="10">
        <f>1315803.36+156700.53</f>
        <v>1472503.8900000001</v>
      </c>
      <c r="G273" s="10">
        <f>1315803.36+155664.53</f>
        <v>1471467.8900000001</v>
      </c>
    </row>
    <row r="274" spans="1:7" ht="30" x14ac:dyDescent="0.25">
      <c r="A274" s="12">
        <v>920</v>
      </c>
      <c r="B274" s="12" t="s">
        <v>56</v>
      </c>
      <c r="C274" s="12" t="s">
        <v>95</v>
      </c>
      <c r="D274" s="12" t="s">
        <v>67</v>
      </c>
      <c r="E274" s="16" t="s">
        <v>68</v>
      </c>
      <c r="F274" s="10">
        <f>178335+2255</f>
        <v>180590</v>
      </c>
      <c r="G274" s="10">
        <f>174449.7+2255</f>
        <v>176704.7</v>
      </c>
    </row>
    <row r="275" spans="1:7" x14ac:dyDescent="0.25">
      <c r="F275" s="24"/>
    </row>
    <row r="276" spans="1:7" x14ac:dyDescent="0.25">
      <c r="F276" s="24"/>
    </row>
    <row r="277" spans="1:7" x14ac:dyDescent="0.25">
      <c r="F277" s="24"/>
    </row>
  </sheetData>
  <mergeCells count="7">
    <mergeCell ref="A8:G9"/>
    <mergeCell ref="E7:F7"/>
    <mergeCell ref="E2:G2"/>
    <mergeCell ref="E3:G3"/>
    <mergeCell ref="E4:G4"/>
    <mergeCell ref="E5:G5"/>
    <mergeCell ref="E6:G6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ведомственная</vt:lpstr>
      <vt:lpstr>Лист3</vt:lpstr>
    </vt:vector>
  </TitlesOfParts>
  <Company>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Финотдел</cp:lastModifiedBy>
  <cp:lastPrinted>2016-06-06T05:08:14Z</cp:lastPrinted>
  <dcterms:created xsi:type="dcterms:W3CDTF">2009-01-13T08:45:33Z</dcterms:created>
  <dcterms:modified xsi:type="dcterms:W3CDTF">2016-06-06T05:08:15Z</dcterms:modified>
</cp:coreProperties>
</file>